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írószer" sheetId="1" r:id="rId1"/>
  </sheets>
  <definedNames/>
  <calcPr fullCalcOnLoad="1"/>
</workbook>
</file>

<file path=xl/sharedStrings.xml><?xml version="1.0" encoding="utf-8"?>
<sst xmlns="http://schemas.openxmlformats.org/spreadsheetml/2006/main" count="1002" uniqueCount="339">
  <si>
    <t>cikkszám</t>
  </si>
  <si>
    <t xml:space="preserve">240X12"                             </t>
  </si>
  <si>
    <t xml:space="preserve">LEPORELLÓS 240 MMX8"                </t>
  </si>
  <si>
    <t>ROSTIRON (ALKOHOLOS) VASTAG</t>
  </si>
  <si>
    <t>KÖRHEGYŰ-FEKETE</t>
  </si>
  <si>
    <t>KÖRHEGYŰ-PIROS</t>
  </si>
  <si>
    <t>KÖRHEGYŰ-ZÖLD</t>
  </si>
  <si>
    <t>KÖRHEGYŰ-KÉK</t>
  </si>
  <si>
    <t>24/6-NORMÁL</t>
  </si>
  <si>
    <t>10-KICSI</t>
  </si>
  <si>
    <t>SÁRGA</t>
  </si>
  <si>
    <t>KÉK</t>
  </si>
  <si>
    <t>NARANCS</t>
  </si>
  <si>
    <t>KORES-LACO FEKETE</t>
  </si>
  <si>
    <t>RW</t>
  </si>
  <si>
    <t>HB</t>
  </si>
  <si>
    <t>A/5</t>
  </si>
  <si>
    <t>BÁSTYAFEJŰ</t>
  </si>
  <si>
    <t>TÉPŐTÖMB (ONIX)ÖNTAPADÓS</t>
  </si>
  <si>
    <t>TÉPŐTÖMB (POST-IT) ÖNTAPADÓS</t>
  </si>
  <si>
    <t>TŰZŐGÉP</t>
  </si>
  <si>
    <t>STANLEY</t>
  </si>
  <si>
    <t>TŰZŐGÉP KAPOCS</t>
  </si>
  <si>
    <t>db</t>
  </si>
  <si>
    <t>tömb</t>
  </si>
  <si>
    <t>cso.</t>
  </si>
  <si>
    <t>FÉNYMÁSOLÓ PAPÍR (XEROX) 500 ív/cso.</t>
  </si>
  <si>
    <t>VONALZÓ (MŰANYAG)</t>
  </si>
  <si>
    <t>30 CM-ES</t>
  </si>
  <si>
    <t>TŰZŐGÉP KAPOCS 1000 db /doboz</t>
  </si>
  <si>
    <t>GÉMKAPOCS (NORMÁL) műag. bevonatos</t>
  </si>
  <si>
    <t>dob.</t>
  </si>
  <si>
    <t>tek.</t>
  </si>
  <si>
    <t>A/4</t>
  </si>
  <si>
    <t>HIBAJAVÍTÓ SZETT (ECSETELŐS) 2 db-os</t>
  </si>
  <si>
    <t>RAJZSZÖG (FÉM)</t>
  </si>
  <si>
    <t>RAJZSZÖG (MŰANYAG)</t>
  </si>
  <si>
    <t>FÜZET (SPIRÁL) KOCKÁS</t>
  </si>
  <si>
    <t>ív</t>
  </si>
  <si>
    <t>KÉK SZÍNŰ</t>
  </si>
  <si>
    <t>ROSTIRON  (VIZES BÁZISÚ) VÉKONY</t>
  </si>
  <si>
    <t>IRATRENDEZŐ (ÉLVÉDŐS) HERLITZ</t>
  </si>
  <si>
    <t>RAGASZTÓ SZALAG (CELLUX)+TÉPŐ</t>
  </si>
  <si>
    <t>NAGY TEKERCS 19MM-ES</t>
  </si>
  <si>
    <t>A/4 (SPIRÁLOZÓHOZ)</t>
  </si>
  <si>
    <t>CERUZA (GRAFIT) CONTE</t>
  </si>
  <si>
    <t>X</t>
  </si>
  <si>
    <t>CERUZABETÉT (PIXIRON) HB</t>
  </si>
  <si>
    <t>ROSTIRON (ALKOHOLOS)</t>
  </si>
  <si>
    <t>EDDING 140S FEKETE</t>
  </si>
  <si>
    <t>EDDING 140S KÉK</t>
  </si>
  <si>
    <t>EDDING 142M ZÖLD</t>
  </si>
  <si>
    <t>EDDING 142M FEKETE</t>
  </si>
  <si>
    <t>EDDING 142M PIROS</t>
  </si>
  <si>
    <t>EDDING 142M KÉK</t>
  </si>
  <si>
    <t>10-ES MÉRETŰ-KICSI</t>
  </si>
  <si>
    <t>10-ES MÉRETŰ KAPCSOS</t>
  </si>
  <si>
    <t>KÉK SZÍNŰ 7,5 CM-ES</t>
  </si>
  <si>
    <t>127X075 MM</t>
  </si>
  <si>
    <t>A/6</t>
  </si>
  <si>
    <t>A/7</t>
  </si>
  <si>
    <t>KÉK SZÍNŰ BETÉTTEL</t>
  </si>
  <si>
    <t>PIROS SZÍNŰ BETÉTTEL</t>
  </si>
  <si>
    <t>GOLYÓSTOLL  BETÉT(SOLIDLY) KÉK</t>
  </si>
  <si>
    <t>PENTEL ULTRA FINE FEKETE</t>
  </si>
  <si>
    <t>4 SZÍNŰ TOLLHOZ</t>
  </si>
  <si>
    <t>LC5 / FEHÉR SZÍNŰ</t>
  </si>
  <si>
    <t>LC6 / FEHÉR SZÍNŰ</t>
  </si>
  <si>
    <t>GOLYÓSTOLL (SIGNETTA) OLCSÓ</t>
  </si>
  <si>
    <t>KÉK SZÍNŰ 5 CM-ES</t>
  </si>
  <si>
    <t>PIROS SZÍNŰ 5 CM-ES</t>
  </si>
  <si>
    <t>QUICK TAGS (TÖBB SZÍNŰ)</t>
  </si>
  <si>
    <t>POST-IT (TÖBB SZÍNŰ)</t>
  </si>
  <si>
    <t>A/4  ÁLLÓ HELYZETŰ</t>
  </si>
  <si>
    <t>VÁGOTTHEGYŰ-FEKETE</t>
  </si>
  <si>
    <t>25 MM-ES (12db/dob.)</t>
  </si>
  <si>
    <t>19 MM-ES (12db/dob.)</t>
  </si>
  <si>
    <t>15 MM-ES (12db/dob.)</t>
  </si>
  <si>
    <t>SZÁLLÍTÓLEVÉL (ÖNINDIGÓS !)</t>
  </si>
  <si>
    <t>cs.</t>
  </si>
  <si>
    <t>32 MM-ES (12db/dob.)</t>
  </si>
  <si>
    <t>CD-R LEMEZ (MŰANYAG VÉKONY TOKOS)</t>
  </si>
  <si>
    <t xml:space="preserve">700MB  (VERBATIM, TDK) </t>
  </si>
  <si>
    <t>ZSEBNOTESZ (SPIRÁLFŰZÉSES)</t>
  </si>
  <si>
    <t>CERUZABETÉT (PIXIRON) B</t>
  </si>
  <si>
    <t>TŰZŐGÉP FÉMBŐL (NORMÁL KAPCSOS)</t>
  </si>
  <si>
    <t>PAPÍRSZALVÉTA (FEHÉR SZÍNŰ)</t>
  </si>
  <si>
    <t>MINŐSÉGI !</t>
  </si>
  <si>
    <t>KÖTÖZŐZSINEG</t>
  </si>
  <si>
    <t>BEFŐTTES GUMI</t>
  </si>
  <si>
    <t>A/4 / SZÍNES</t>
  </si>
  <si>
    <t xml:space="preserve">MŰANYAG, OLDALT PATENTOS TASAK </t>
  </si>
  <si>
    <t>LEFŰZHETŐ (BORÍTÉK JELLEGŰ)</t>
  </si>
  <si>
    <t>GENOTHERMA (OLDALT FELNYÍLÓ) A/4</t>
  </si>
  <si>
    <t>GENOTHERMA (2 OLDALON FELNYÍLÓ) A/4</t>
  </si>
  <si>
    <t>ALUFÓLIA</t>
  </si>
  <si>
    <t>20 MÉTERES</t>
  </si>
  <si>
    <t>SZÖVEGKIEMELŐ (FABER CASTELL TEXTLINER)</t>
  </si>
  <si>
    <t xml:space="preserve">GOLYÓSTOLL (SOLIDLY) </t>
  </si>
  <si>
    <t>GUMIS MAPPA (KEMÉNY FEDELŰ)</t>
  </si>
  <si>
    <t>A/4 (FÜZETTARTÓ)</t>
  </si>
  <si>
    <t>ETIKETT CIMKE A/4</t>
  </si>
  <si>
    <t>TŰZŐGÉP (KIS KAPCSOS) JÓ MINŐSÉGŰ !</t>
  </si>
  <si>
    <t>EAGLE 204 (24/6 KAPCSOS) JÓ MINŐSÉGŰ !</t>
  </si>
  <si>
    <t>BÉLYEGZŐPÁRNA (FEKETE)</t>
  </si>
  <si>
    <t>COLOP PRINTER 30 TIPUSHOZ</t>
  </si>
  <si>
    <t>FEHÉR SZÍNŰ HÁTLAPPAL</t>
  </si>
  <si>
    <t>GENOTHERMA (LEFŰZHETŐS) VÍZTISZTA !</t>
  </si>
  <si>
    <t>CD-RW LEMEZ (MŰANYAG VÉKONY TOKOS)</t>
  </si>
  <si>
    <t>GOLYÓSTOLL (GRAFO)</t>
  </si>
  <si>
    <t>GÖRBEHEGYŰ</t>
  </si>
  <si>
    <t>LEFŰZHETŐ(VÉKONY-ÁTLÁTSZÓ)</t>
  </si>
  <si>
    <t>LEFŰZHETŐ(VASTAG-ÁTLÁTSZÓ)</t>
  </si>
  <si>
    <t>4,2 MM SZÉLES / 5 MÉTERNÉL HOSSZABB !</t>
  </si>
  <si>
    <t>ZÖLD SZÍNŰ BETÉTTEL</t>
  </si>
  <si>
    <t>FÜZET (BEÍRÓ) VONALAS 200 LAPOS - PVC FEDELŰ</t>
  </si>
  <si>
    <t>MAPPA (VILLÁMZÁRAS) FEKETE SZÍNŰ</t>
  </si>
  <si>
    <t>FEHÉR SZÍNŰ 7,5 CM-ES</t>
  </si>
  <si>
    <t>JELÖLŐCIMKE "SMILE"</t>
  </si>
  <si>
    <t>20X50 MM</t>
  </si>
  <si>
    <t>ASZTALI KÖNYÖKLŐ NAPTÁR</t>
  </si>
  <si>
    <t>klt.</t>
  </si>
  <si>
    <t>27X40X50 CM (PAPÍRBÓL FEDÉLLEL)</t>
  </si>
  <si>
    <t>SZALAGOS IROMÁNYFEDÉL</t>
  </si>
  <si>
    <t>PENTEL ULTRA FINE ZÖLD</t>
  </si>
  <si>
    <t>GOLYÓSTOLL (ZEBRA SUPER FINE H8000)</t>
  </si>
  <si>
    <t>FÜZET (FRANCIA KOCKÁS)</t>
  </si>
  <si>
    <t>GOLYÓSTOLL BETÉT (MŰANYAG)</t>
  </si>
  <si>
    <t>RAGASZTÓ SZALAG (HAVANNA) BARNA</t>
  </si>
  <si>
    <t>5CM SZÉLES</t>
  </si>
  <si>
    <t>SIMA (JOBB MINŐSÉGŰ !)</t>
  </si>
  <si>
    <t>FEHÉR SZÍNŰ 5 CM-ES</t>
  </si>
  <si>
    <t>HIBAJAVÍTÓ FESTÉK (ECSETES)</t>
  </si>
  <si>
    <t>HÍGÍTÓ NÉLKÜLI</t>
  </si>
  <si>
    <t>IRATRENDEZŐ TÁLCA ( EGYMÁSRA HELYEZHETŐ !)</t>
  </si>
  <si>
    <t>BŐ A/4 MÉRETŰ FÉMBŐL ! FEKETE SZÍNŰ !</t>
  </si>
  <si>
    <t>A/4 FEKVŐ HELYZETŰ</t>
  </si>
  <si>
    <t>p</t>
  </si>
  <si>
    <t>szo</t>
  </si>
  <si>
    <t>v</t>
  </si>
  <si>
    <t>h</t>
  </si>
  <si>
    <t>FÜZET (VONALAS)</t>
  </si>
  <si>
    <t>GOLYÓSTOLL (4 SZÍNŰ)</t>
  </si>
  <si>
    <t>KLASSZIKUS</t>
  </si>
  <si>
    <t>FEKFŐ HELYZETŰ (KB. 30X15CM-ES)</t>
  </si>
  <si>
    <t>BORÍTÉK BÉLELT</t>
  </si>
  <si>
    <t>W4</t>
  </si>
  <si>
    <t>TB4/ NAGYMÉRETŰ TALPAS BORÍTÉK</t>
  </si>
  <si>
    <t>DVD-R LEMEZ (MŰANYAG VÉKONY TOKOS)</t>
  </si>
  <si>
    <t>4,7GB (VERBATIM, TDK)</t>
  </si>
  <si>
    <t>DVD-RW LEMEZ (MŰANYAG VÉKONY TOKOS)</t>
  </si>
  <si>
    <t>PIROS SZÍNŰ HÁTLAPPAL</t>
  </si>
  <si>
    <t>FEKETE SZÍNŰ HÁTLAPPAL</t>
  </si>
  <si>
    <t>SÖTÉTKÉK SZÍNŰ HÁTLAPPAL</t>
  </si>
  <si>
    <t>ETIKETT CIMKE A/5</t>
  </si>
  <si>
    <t>ETIKETT CIMKE A/6</t>
  </si>
  <si>
    <t>ETIKETT CIMKE A/7</t>
  </si>
  <si>
    <t>ETIKETT CIMKE A/8</t>
  </si>
  <si>
    <t>ETIKETT CIMKE A/9</t>
  </si>
  <si>
    <t>ETIKETT CIMKE A/10</t>
  </si>
  <si>
    <t>ETIKETT CIMKE A/11</t>
  </si>
  <si>
    <t>99,1X38,1 MM</t>
  </si>
  <si>
    <t>115X86 MM</t>
  </si>
  <si>
    <t>63,5X38,1 MM</t>
  </si>
  <si>
    <t>210X297 MM</t>
  </si>
  <si>
    <t>FEKETE SZÍNŰ BETÉTTEL</t>
  </si>
  <si>
    <t>ZÖLD SZÍNŰ 7,5 CM-ES</t>
  </si>
  <si>
    <t>RAGASZTÓ (PILLANATRAGASZTÓ)</t>
  </si>
  <si>
    <t>ZÖLD</t>
  </si>
  <si>
    <t>IRATPAPUCS (PAPÍR)</t>
  </si>
  <si>
    <t>RAGASZTÓ (TECHNOKOL RAPID)</t>
  </si>
  <si>
    <t>VÁGOTTHEGYŰ-KÉK</t>
  </si>
  <si>
    <t>VÁGOTTHEGYŰ-PIROS</t>
  </si>
  <si>
    <t>10 CM-ES</t>
  </si>
  <si>
    <t>GOLYÓSTOLL BETÉT (ZEBRA F301) RÚGÓS</t>
  </si>
  <si>
    <t>KISS MÉRETŰ</t>
  </si>
  <si>
    <t>TC4 / FEHÉR SZÍNŰ</t>
  </si>
  <si>
    <t>DÁTUMBÉLYEGZŐ (TRODAT PRINTY 4810)</t>
  </si>
  <si>
    <t>X18</t>
  </si>
  <si>
    <t>FELÍRÓTÁBLA</t>
  </si>
  <si>
    <t>SZÖVEGKIEMELŐ</t>
  </si>
  <si>
    <t>8 SZÍNŰ KÉSZLET (KIS MÉRETŰ IS ELÉG !)</t>
  </si>
  <si>
    <t>ELŐLAP (ÁTLÁTSZÓ) IRAT SPIRÁLOZÁSHOZ !</t>
  </si>
  <si>
    <t>IRATSÍN</t>
  </si>
  <si>
    <t>1-25 A/4 80 GRAMMOS PAPIRLAP BEFOGADÁSÚ</t>
  </si>
  <si>
    <t>25-40 A/4 80 GRAMMOS PAPIRLAP BEFOGADÁSÚ</t>
  </si>
  <si>
    <t>ASZTALI NAPTÁR 2013 ÉVRE !</t>
  </si>
  <si>
    <t>2013 ÉVRE !</t>
  </si>
  <si>
    <t>ÁTÍRÓTÖMB</t>
  </si>
  <si>
    <t>A/4 (50X2)</t>
  </si>
  <si>
    <t>ARCHIVÁLÓ KONTÉNER (NEM HAJTOGATÓS !)</t>
  </si>
  <si>
    <t>GÉMKAPOCSTARTÓ</t>
  </si>
  <si>
    <t>MÁGNESES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</si>
  <si>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</si>
  <si>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</si>
  <si>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</si>
  <si>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</si>
  <si>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</si>
  <si>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</si>
  <si>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</si>
  <si>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</si>
  <si>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</si>
  <si>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</si>
  <si>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</si>
  <si>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</si>
  <si>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</si>
  <si>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</si>
  <si>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</si>
  <si>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</si>
  <si>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</si>
  <si>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</si>
  <si>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</si>
  <si>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</si>
  <si>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</si>
  <si>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</si>
  <si>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</si>
  <si>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</si>
  <si>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</si>
  <si>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</si>
  <si>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</si>
  <si>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</si>
  <si>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</si>
  <si>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</si>
  <si>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</si>
  <si>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</si>
  <si>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</si>
  <si>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</si>
  <si>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</si>
  <si>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</si>
  <si>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</si>
  <si>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</si>
  <si>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</si>
  <si>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</si>
  <si>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</si>
  <si>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</si>
  <si>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</si>
  <si>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</si>
  <si>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</si>
  <si>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</si>
  <si>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</si>
  <si>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</si>
  <si>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</si>
  <si>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</si>
  <si>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</si>
  <si>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</si>
  <si>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</si>
  <si>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</si>
  <si>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</si>
  <si>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</si>
  <si>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</si>
  <si>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</si>
  <si>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</si>
  <si>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</si>
  <si>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</si>
  <si>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</si>
  <si>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</si>
  <si>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</si>
  <si>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</si>
  <si>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</si>
  <si>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</si>
  <si>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</si>
  <si>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</si>
  <si>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</si>
  <si>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</si>
  <si>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</si>
  <si>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</si>
  <si>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</si>
  <si>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</si>
  <si>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</si>
  <si>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</si>
  <si>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</si>
  <si>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</si>
  <si>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</si>
  <si>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</si>
  <si>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</si>
  <si>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</si>
  <si>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</si>
  <si>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</si>
  <si>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</si>
  <si>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</si>
  <si>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</si>
  <si>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</si>
  <si>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</si>
  <si>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</si>
  <si>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</si>
  <si>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</si>
  <si>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</si>
  <si>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</si>
  <si>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</si>
  <si>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</si>
  <si>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</si>
  <si>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</si>
  <si>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</si>
  <si>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</si>
  <si>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</si>
  <si>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</si>
  <si>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</si>
  <si>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</si>
  <si>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</si>
  <si>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</si>
  <si>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</si>
  <si>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</si>
  <si>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</si>
  <si>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</si>
  <si>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</si>
  <si>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</si>
  <si>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</si>
  <si>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</si>
  <si>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</si>
  <si>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</si>
  <si>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</si>
  <si>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</si>
  <si>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</si>
  <si>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</si>
  <si>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</si>
  <si>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</si>
  <si>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</si>
  <si>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</si>
  <si>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</si>
  <si>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</si>
  <si>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</si>
  <si>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</si>
  <si>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</si>
  <si>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</si>
  <si>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</si>
  <si>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</si>
  <si>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</si>
  <si>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</si>
  <si>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</si>
  <si>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</si>
  <si>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</si>
  <si>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</si>
  <si>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Anyag megnevezés</t>
  </si>
  <si>
    <t>Méret, egyéb megnevezés</t>
  </si>
  <si>
    <t>mennyiség</t>
  </si>
  <si>
    <t>egységár(Ft)</t>
  </si>
  <si>
    <t>érték (Ft)</t>
  </si>
  <si>
    <t>2012 4/4 éves írószer beszerzés árajánlat bekérés</t>
  </si>
  <si>
    <t>összesen: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</si>
</sst>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12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10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right"/>
    </xf>
    <xf numFmtId="0" fontId="7" fillId="24" borderId="1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4" fillId="24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4" fillId="24" borderId="12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4" fillId="24" borderId="13" xfId="0" applyFont="1" applyFill="1" applyBorder="1" applyAlignment="1">
      <alignment/>
    </xf>
    <xf numFmtId="0" fontId="4" fillId="24" borderId="17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9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L1223"/>
  <sheetViews>
    <sheetView tabSelected="1" zoomScalePageLayoutView="0" workbookViewId="0" topLeftCell="A1">
      <selection activeCell="A1" sqref="A1:BM2"/>
    </sheetView>
  </sheetViews>
  <sheetFormatPr defaultColWidth="9.00390625" defaultRowHeight="12.75"/>
  <cols>
    <col min="1" max="1" width="9.00390625" style="41" customWidth="1"/>
    <col min="2" max="2" width="39.25390625" style="1" customWidth="1"/>
    <col min="3" max="3" width="37.25390625" style="1" customWidth="1"/>
    <col min="4" max="4" width="4.75390625" style="12" hidden="1" customWidth="1"/>
    <col min="5" max="5" width="3.375" style="5" hidden="1" customWidth="1"/>
    <col min="6" max="6" width="3.75390625" style="5" hidden="1" customWidth="1"/>
    <col min="7" max="7" width="3.625" style="5" hidden="1" customWidth="1"/>
    <col min="8" max="8" width="3.00390625" style="8" hidden="1" customWidth="1"/>
    <col min="9" max="9" width="3.375" style="5" hidden="1" customWidth="1"/>
    <col min="10" max="10" width="4.375" style="5" hidden="1" customWidth="1"/>
    <col min="11" max="11" width="3.75390625" style="5" hidden="1" customWidth="1"/>
    <col min="12" max="12" width="3.875" style="5" hidden="1" customWidth="1"/>
    <col min="13" max="13" width="3.00390625" style="7" hidden="1" customWidth="1"/>
    <col min="14" max="14" width="3.75390625" style="2" hidden="1" customWidth="1"/>
    <col min="15" max="15" width="3.375" style="5" hidden="1" customWidth="1"/>
    <col min="16" max="16" width="3.00390625" style="2" hidden="1" customWidth="1"/>
    <col min="17" max="17" width="3.625" style="5" hidden="1" customWidth="1"/>
    <col min="18" max="19" width="3.00390625" style="5" hidden="1" customWidth="1"/>
    <col min="20" max="20" width="3.625" style="5" hidden="1" customWidth="1"/>
    <col min="21" max="21" width="3.00390625" style="5" hidden="1" customWidth="1"/>
    <col min="22" max="22" width="3.25390625" style="5" hidden="1" customWidth="1"/>
    <col min="23" max="23" width="3.625" style="5" hidden="1" customWidth="1"/>
    <col min="24" max="24" width="3.375" style="5" hidden="1" customWidth="1"/>
    <col min="25" max="25" width="3.625" style="5" hidden="1" customWidth="1"/>
    <col min="26" max="26" width="3.375" style="5" hidden="1" customWidth="1"/>
    <col min="27" max="27" width="3.25390625" style="5" hidden="1" customWidth="1"/>
    <col min="28" max="29" width="3.00390625" style="5" hidden="1" customWidth="1"/>
    <col min="30" max="30" width="3.375" style="11" hidden="1" customWidth="1"/>
    <col min="31" max="37" width="3.375" style="5" hidden="1" customWidth="1"/>
    <col min="38" max="38" width="3.625" style="5" hidden="1" customWidth="1"/>
    <col min="39" max="39" width="3.25390625" style="5" hidden="1" customWidth="1"/>
    <col min="40" max="40" width="3.25390625" style="3" hidden="1" customWidth="1"/>
    <col min="41" max="41" width="3.375" style="2" hidden="1" customWidth="1"/>
    <col min="42" max="42" width="3.375" style="7" hidden="1" customWidth="1"/>
    <col min="43" max="43" width="3.375" style="2" hidden="1" customWidth="1"/>
    <col min="44" max="44" width="3.625" style="5" hidden="1" customWidth="1"/>
    <col min="45" max="45" width="3.375" style="5" hidden="1" customWidth="1"/>
    <col min="46" max="47" width="3.625" style="5" hidden="1" customWidth="1"/>
    <col min="48" max="48" width="3.375" style="5" hidden="1" customWidth="1"/>
    <col min="49" max="49" width="3.625" style="5" hidden="1" customWidth="1"/>
    <col min="50" max="51" width="3.375" style="5" hidden="1" customWidth="1"/>
    <col min="52" max="55" width="3.375" style="16" hidden="1" customWidth="1"/>
    <col min="56" max="61" width="3.375" style="5" hidden="1" customWidth="1"/>
    <col min="62" max="62" width="6.625" style="5" customWidth="1"/>
    <col min="63" max="63" width="5.625" style="13" customWidth="1"/>
    <col min="64" max="64" width="11.875" style="13" customWidth="1"/>
    <col min="65" max="65" width="11.625" style="13" customWidth="1"/>
    <col min="66" max="66" width="3.00390625" style="2" hidden="1" customWidth="1"/>
    <col min="67" max="74" width="3.00390625" style="1" hidden="1" customWidth="1"/>
    <col min="75" max="117" width="0" style="1" hidden="1" customWidth="1"/>
    <col min="118" max="16384" width="9.125" style="1" customWidth="1"/>
  </cols>
  <sheetData>
    <row r="1" spans="1:66" s="8" customFormat="1" ht="12.75">
      <c r="A1" s="49" t="s">
        <v>337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25"/>
    </row>
    <row r="2" spans="1:66" s="8" customFormat="1" ht="12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25"/>
    </row>
    <row r="3" spans="1:66" s="5" customFormat="1" ht="12.75">
      <c r="A3" s="20" t="s">
        <v>0</v>
      </c>
      <c r="B3" s="13" t="s">
        <v>332</v>
      </c>
      <c r="C3" s="13" t="s">
        <v>333</v>
      </c>
      <c r="D3" s="13"/>
      <c r="E3" s="13"/>
      <c r="F3" s="13"/>
      <c r="G3" s="13"/>
      <c r="H3" s="13"/>
      <c r="I3" s="13"/>
      <c r="J3" s="13"/>
      <c r="K3" s="13"/>
      <c r="L3" s="13"/>
      <c r="M3" s="45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45"/>
      <c r="AO3" s="13"/>
      <c r="AP3" s="45"/>
      <c r="AQ3" s="13"/>
      <c r="AR3" s="13"/>
      <c r="AS3" s="13"/>
      <c r="AT3" s="13"/>
      <c r="AU3" s="13"/>
      <c r="AV3" s="13"/>
      <c r="AW3" s="13"/>
      <c r="AX3" s="13"/>
      <c r="AY3" s="13"/>
      <c r="AZ3" s="46"/>
      <c r="BA3" s="46"/>
      <c r="BB3" s="46"/>
      <c r="BC3" s="46"/>
      <c r="BD3" s="13"/>
      <c r="BE3" s="13"/>
      <c r="BF3" s="13"/>
      <c r="BG3" s="13"/>
      <c r="BH3" s="13"/>
      <c r="BI3" s="13"/>
      <c r="BJ3" s="47" t="s">
        <v>334</v>
      </c>
      <c r="BK3" s="48"/>
      <c r="BL3" s="59" t="s">
        <v>335</v>
      </c>
      <c r="BM3" s="59" t="s">
        <v>336</v>
      </c>
      <c r="BN3" s="44"/>
    </row>
    <row r="4" spans="1:66" s="9" customFormat="1" ht="11.25" hidden="1">
      <c r="A4" s="38" t="str">
        <f>"09962"</f>
        <v>09962</v>
      </c>
      <c r="B4" s="9" t="str">
        <f>"AJÁNDÉK TASAK"</f>
        <v>AJÁNDÉK TASAK</v>
      </c>
      <c r="D4" s="17"/>
      <c r="E4" s="4"/>
      <c r="F4" s="4"/>
      <c r="G4" s="4"/>
      <c r="H4" s="17" t="s">
        <v>46</v>
      </c>
      <c r="I4" s="17"/>
      <c r="J4" s="4"/>
      <c r="K4" s="4"/>
      <c r="L4" s="4"/>
      <c r="M4" s="6"/>
      <c r="N4" s="26"/>
      <c r="O4" s="4"/>
      <c r="P4" s="4"/>
      <c r="Q4" s="4"/>
      <c r="R4" s="4"/>
      <c r="S4" s="4"/>
      <c r="T4" s="4"/>
      <c r="U4" s="4"/>
      <c r="V4" s="4"/>
      <c r="W4" s="4"/>
      <c r="X4" s="26"/>
      <c r="Y4" s="4"/>
      <c r="Z4" s="4"/>
      <c r="AA4" s="4"/>
      <c r="AB4" s="4"/>
      <c r="AC4" s="26"/>
      <c r="AD4" s="10"/>
      <c r="AE4" s="4"/>
      <c r="AF4" s="4"/>
      <c r="AG4" s="4"/>
      <c r="AH4" s="4"/>
      <c r="AI4" s="4"/>
      <c r="AJ4" s="4"/>
      <c r="AK4" s="4"/>
      <c r="AL4" s="4"/>
      <c r="AM4" s="4"/>
      <c r="AN4" s="6"/>
      <c r="AO4" s="4"/>
      <c r="AP4" s="6"/>
      <c r="AQ4" s="4"/>
      <c r="AR4" s="4"/>
      <c r="AS4" s="4"/>
      <c r="AT4" s="4"/>
      <c r="AU4" s="4"/>
      <c r="AV4" s="4"/>
      <c r="AW4" s="4"/>
      <c r="AX4" s="4"/>
      <c r="AY4" s="4"/>
      <c r="AZ4" s="18"/>
      <c r="BA4" s="18"/>
      <c r="BB4" s="18"/>
      <c r="BC4" s="18"/>
      <c r="BD4" s="4"/>
      <c r="BE4" s="4"/>
      <c r="BF4" s="4"/>
      <c r="BG4" s="4"/>
      <c r="BH4" s="4"/>
      <c r="BI4" s="4"/>
      <c r="BJ4" s="4"/>
      <c r="BK4" s="17"/>
      <c r="BL4" s="17"/>
      <c r="BM4" s="17"/>
      <c r="BN4" s="4"/>
    </row>
    <row r="5" spans="1:66" s="9" customFormat="1" ht="11.25" hidden="1">
      <c r="A5" s="38" t="str">
        <f>"07442"</f>
        <v>07442</v>
      </c>
      <c r="B5" s="9" t="str">
        <f>"ALÁÍRÓKÖNYV (A4)"</f>
        <v>ALÁÍRÓKÖNYV (A4)</v>
      </c>
      <c r="C5" s="9" t="str">
        <f>"SAVARIA"</f>
        <v>SAVARIA</v>
      </c>
      <c r="D5" s="17"/>
      <c r="E5" s="4"/>
      <c r="F5" s="4"/>
      <c r="G5" s="4"/>
      <c r="H5" s="17" t="s">
        <v>46</v>
      </c>
      <c r="I5" s="4"/>
      <c r="J5" s="4"/>
      <c r="K5" s="4"/>
      <c r="L5" s="4"/>
      <c r="M5" s="6"/>
      <c r="N5" s="26"/>
      <c r="O5" s="4"/>
      <c r="P5" s="4"/>
      <c r="Q5" s="4"/>
      <c r="R5" s="4"/>
      <c r="S5" s="4"/>
      <c r="T5" s="4"/>
      <c r="U5" s="4"/>
      <c r="V5" s="4"/>
      <c r="W5" s="4"/>
      <c r="X5" s="26"/>
      <c r="Y5" s="4"/>
      <c r="Z5" s="4"/>
      <c r="AA5" s="4"/>
      <c r="AB5" s="4"/>
      <c r="AC5" s="26"/>
      <c r="AD5" s="10"/>
      <c r="AE5" s="4"/>
      <c r="AF5" s="4"/>
      <c r="AG5" s="4"/>
      <c r="AH5" s="4"/>
      <c r="AI5" s="4"/>
      <c r="AJ5" s="4"/>
      <c r="AK5" s="4"/>
      <c r="AL5" s="4"/>
      <c r="AM5" s="4"/>
      <c r="AN5" s="6"/>
      <c r="AO5" s="4"/>
      <c r="AP5" s="6"/>
      <c r="AQ5" s="4"/>
      <c r="AR5" s="4"/>
      <c r="AS5" s="4"/>
      <c r="AT5" s="4"/>
      <c r="AU5" s="4"/>
      <c r="AV5" s="4"/>
      <c r="AW5" s="4"/>
      <c r="AX5" s="4"/>
      <c r="AY5" s="4"/>
      <c r="AZ5" s="18"/>
      <c r="BA5" s="18"/>
      <c r="BB5" s="18"/>
      <c r="BC5" s="18"/>
      <c r="BD5" s="4"/>
      <c r="BE5" s="4"/>
      <c r="BF5" s="4"/>
      <c r="BG5" s="4"/>
      <c r="BH5" s="4"/>
      <c r="BI5" s="4"/>
      <c r="BJ5" s="4"/>
      <c r="BK5" s="17"/>
      <c r="BL5" s="17"/>
      <c r="BM5" s="17"/>
      <c r="BN5" s="4"/>
    </row>
    <row r="6" spans="1:66" s="8" customFormat="1" ht="11.25">
      <c r="A6" s="38" t="s">
        <v>193</v>
      </c>
      <c r="B6" s="8" t="s">
        <v>95</v>
      </c>
      <c r="C6" s="8" t="s">
        <v>96</v>
      </c>
      <c r="D6" s="20" t="s">
        <v>32</v>
      </c>
      <c r="E6" s="27"/>
      <c r="F6" s="27">
        <v>2</v>
      </c>
      <c r="G6" s="5"/>
      <c r="H6" s="30"/>
      <c r="I6" s="27"/>
      <c r="J6" s="27"/>
      <c r="K6" s="27"/>
      <c r="L6" s="27"/>
      <c r="M6" s="27"/>
      <c r="N6" s="27"/>
      <c r="O6" s="27"/>
      <c r="P6" s="27"/>
      <c r="Q6" s="5"/>
      <c r="R6" s="5"/>
      <c r="S6" s="5"/>
      <c r="T6" s="5"/>
      <c r="U6" s="5"/>
      <c r="V6" s="5"/>
      <c r="W6" s="27"/>
      <c r="X6" s="27"/>
      <c r="Y6" s="27"/>
      <c r="Z6" s="5"/>
      <c r="AA6" s="5"/>
      <c r="AB6" s="27"/>
      <c r="AC6" s="27"/>
      <c r="AD6" s="11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27"/>
      <c r="BA6" s="5"/>
      <c r="BB6" s="5"/>
      <c r="BC6" s="5"/>
      <c r="BD6" s="5"/>
      <c r="BE6" s="5"/>
      <c r="BF6" s="27"/>
      <c r="BG6" s="27"/>
      <c r="BH6" s="5"/>
      <c r="BI6" s="5"/>
      <c r="BJ6" s="5">
        <f>SUM(E6:BI6)</f>
        <v>2</v>
      </c>
      <c r="BK6" s="20" t="s">
        <v>32</v>
      </c>
      <c r="BL6" s="20"/>
      <c r="BM6" s="20"/>
      <c r="BN6" s="5"/>
    </row>
    <row r="7" spans="1:66" s="8" customFormat="1" ht="11.25" hidden="1">
      <c r="A7" s="38"/>
      <c r="B7" s="9" t="str">
        <f>"ARCHIVÁLÓ KONTÉNER"</f>
        <v>ARCHIVÁLÓ KONTÉNER</v>
      </c>
      <c r="C7" s="9"/>
      <c r="D7" s="20"/>
      <c r="E7" s="27"/>
      <c r="F7" s="27"/>
      <c r="G7" s="5"/>
      <c r="H7" s="32"/>
      <c r="I7" s="27"/>
      <c r="J7" s="27"/>
      <c r="K7" s="27"/>
      <c r="L7" s="27"/>
      <c r="M7" s="27"/>
      <c r="N7" s="27"/>
      <c r="O7" s="27"/>
      <c r="P7" s="27"/>
      <c r="Q7" s="5"/>
      <c r="R7" s="5"/>
      <c r="S7" s="5"/>
      <c r="T7" s="5"/>
      <c r="U7" s="5"/>
      <c r="V7" s="5"/>
      <c r="W7" s="27"/>
      <c r="X7" s="27"/>
      <c r="Y7" s="27"/>
      <c r="Z7" s="5"/>
      <c r="AA7" s="5"/>
      <c r="AB7" s="27"/>
      <c r="AC7" s="27"/>
      <c r="AD7" s="11"/>
      <c r="AE7" s="5"/>
      <c r="AF7" s="5"/>
      <c r="AG7" s="5"/>
      <c r="AH7" s="5"/>
      <c r="AI7" s="5"/>
      <c r="AJ7" s="5"/>
      <c r="AK7" s="5"/>
      <c r="AL7" s="5"/>
      <c r="AM7" s="5"/>
      <c r="AN7" s="17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27"/>
      <c r="BA7" s="5"/>
      <c r="BB7" s="5"/>
      <c r="BC7" s="5"/>
      <c r="BD7" s="5"/>
      <c r="BE7" s="5"/>
      <c r="BF7" s="27"/>
      <c r="BG7" s="27"/>
      <c r="BH7" s="5"/>
      <c r="BI7" s="5"/>
      <c r="BJ7" s="5">
        <f>SUM(E7:BI7)</f>
        <v>0</v>
      </c>
      <c r="BK7" s="20"/>
      <c r="BL7" s="20"/>
      <c r="BM7" s="20"/>
      <c r="BN7" s="5"/>
    </row>
    <row r="8" spans="1:66" s="8" customFormat="1" ht="11.25" hidden="1">
      <c r="A8" s="38"/>
      <c r="B8" s="9" t="str">
        <f>"ÁTÍRÓTÖMB"</f>
        <v>ÁTÍRÓTÖMB</v>
      </c>
      <c r="C8" s="9" t="str">
        <f>"A/5 (50X3)"</f>
        <v>A/5 (50X3)</v>
      </c>
      <c r="D8" s="20"/>
      <c r="E8" s="27"/>
      <c r="F8" s="27"/>
      <c r="G8" s="5"/>
      <c r="H8" s="32"/>
      <c r="I8" s="27"/>
      <c r="J8" s="27"/>
      <c r="K8" s="27"/>
      <c r="L8" s="27"/>
      <c r="M8" s="27"/>
      <c r="N8" s="27"/>
      <c r="O8" s="27"/>
      <c r="P8" s="27"/>
      <c r="Q8" s="5"/>
      <c r="R8" s="5"/>
      <c r="S8" s="5"/>
      <c r="T8" s="5"/>
      <c r="U8" s="5"/>
      <c r="V8" s="5"/>
      <c r="W8" s="27"/>
      <c r="X8" s="27"/>
      <c r="Y8" s="27"/>
      <c r="Z8" s="5"/>
      <c r="AA8" s="5"/>
      <c r="AB8" s="27"/>
      <c r="AC8" s="27"/>
      <c r="AD8" s="11"/>
      <c r="AE8" s="5"/>
      <c r="AF8" s="5"/>
      <c r="AG8" s="5"/>
      <c r="AH8" s="5"/>
      <c r="AI8" s="5"/>
      <c r="AJ8" s="5"/>
      <c r="AK8" s="5"/>
      <c r="AL8" s="5"/>
      <c r="AM8" s="5"/>
      <c r="AN8" s="17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27"/>
      <c r="BA8" s="5"/>
      <c r="BB8" s="5"/>
      <c r="BC8" s="5"/>
      <c r="BD8" s="5"/>
      <c r="BE8" s="5"/>
      <c r="BF8" s="27"/>
      <c r="BG8" s="27"/>
      <c r="BH8" s="5"/>
      <c r="BI8" s="5"/>
      <c r="BJ8" s="5">
        <f>SUM(E8:BI8)</f>
        <v>0</v>
      </c>
      <c r="BK8" s="20"/>
      <c r="BL8" s="20"/>
      <c r="BM8" s="20"/>
      <c r="BN8" s="5"/>
    </row>
    <row r="9" spans="1:66" s="8" customFormat="1" ht="11.25" hidden="1">
      <c r="A9" s="38"/>
      <c r="B9" s="9" t="str">
        <f>"ÁTÍRÓTÖMB (ÖNÁTÍRÓS)"</f>
        <v>ÁTÍRÓTÖMB (ÖNÁTÍRÓS)</v>
      </c>
      <c r="C9" s="9" t="str">
        <f>"A/4 (50X2)"</f>
        <v>A/4 (50X2)</v>
      </c>
      <c r="D9" s="20"/>
      <c r="E9" s="27"/>
      <c r="F9" s="27"/>
      <c r="G9" s="5"/>
      <c r="H9" s="32"/>
      <c r="I9" s="27"/>
      <c r="J9" s="27"/>
      <c r="K9" s="27"/>
      <c r="L9" s="27"/>
      <c r="M9" s="27"/>
      <c r="N9" s="27"/>
      <c r="O9" s="27"/>
      <c r="P9" s="27"/>
      <c r="Q9" s="5"/>
      <c r="R9" s="5"/>
      <c r="S9" s="5"/>
      <c r="T9" s="5"/>
      <c r="U9" s="5"/>
      <c r="V9" s="5"/>
      <c r="W9" s="27"/>
      <c r="X9" s="27"/>
      <c r="Y9" s="27"/>
      <c r="Z9" s="5"/>
      <c r="AA9" s="5"/>
      <c r="AB9" s="27"/>
      <c r="AC9" s="27"/>
      <c r="AD9" s="11"/>
      <c r="AE9" s="5"/>
      <c r="AF9" s="5"/>
      <c r="AG9" s="5"/>
      <c r="AH9" s="5"/>
      <c r="AI9" s="5"/>
      <c r="AJ9" s="5"/>
      <c r="AK9" s="5"/>
      <c r="AL9" s="5"/>
      <c r="AM9" s="5"/>
      <c r="AN9" s="17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27"/>
      <c r="BA9" s="5"/>
      <c r="BB9" s="5"/>
      <c r="BC9" s="5"/>
      <c r="BD9" s="5"/>
      <c r="BE9" s="5"/>
      <c r="BF9" s="27"/>
      <c r="BG9" s="27"/>
      <c r="BH9" s="5"/>
      <c r="BI9" s="5"/>
      <c r="BJ9" s="5">
        <f>SUM(E9:BI9)</f>
        <v>0</v>
      </c>
      <c r="BK9" s="20"/>
      <c r="BL9" s="20"/>
      <c r="BM9" s="20"/>
      <c r="BN9" s="5"/>
    </row>
    <row r="10" spans="1:66" s="9" customFormat="1" ht="11.25" hidden="1">
      <c r="A10" s="38"/>
      <c r="B10" s="9" t="str">
        <f>"BELFÖLDI KIKÜLDETÉSI RENDELVÉNY"</f>
        <v>BELFÖLDI KIKÜLDETÉSI RENDELVÉNY</v>
      </c>
      <c r="C10" s="9" t="str">
        <f>"(B.18-70/új)"</f>
        <v>(B.18-70/új)</v>
      </c>
      <c r="D10" s="20"/>
      <c r="E10" s="26"/>
      <c r="F10" s="26"/>
      <c r="G10" s="4"/>
      <c r="H10" s="32"/>
      <c r="I10" s="26"/>
      <c r="J10" s="26"/>
      <c r="K10" s="26"/>
      <c r="L10" s="26"/>
      <c r="M10" s="26"/>
      <c r="N10" s="26"/>
      <c r="O10" s="26"/>
      <c r="P10" s="26"/>
      <c r="Q10" s="4"/>
      <c r="R10" s="4"/>
      <c r="S10" s="4"/>
      <c r="T10" s="4"/>
      <c r="U10" s="4"/>
      <c r="V10" s="4"/>
      <c r="W10" s="26"/>
      <c r="X10" s="26"/>
      <c r="Y10" s="26"/>
      <c r="Z10" s="4"/>
      <c r="AA10" s="4"/>
      <c r="AB10" s="26"/>
      <c r="AC10" s="26"/>
      <c r="AD10" s="10"/>
      <c r="AE10" s="4"/>
      <c r="AF10" s="4"/>
      <c r="AG10" s="4"/>
      <c r="AH10" s="4"/>
      <c r="AI10" s="4"/>
      <c r="AJ10" s="4"/>
      <c r="AK10" s="4"/>
      <c r="AL10" s="4"/>
      <c r="AM10" s="4"/>
      <c r="AN10" s="17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26"/>
      <c r="BA10" s="4"/>
      <c r="BB10" s="4"/>
      <c r="BC10" s="4"/>
      <c r="BD10" s="4"/>
      <c r="BE10" s="4"/>
      <c r="BF10" s="26"/>
      <c r="BG10" s="26"/>
      <c r="BH10" s="4"/>
      <c r="BI10" s="4"/>
      <c r="BJ10" s="5">
        <f>SUM(E10:BI10)</f>
        <v>0</v>
      </c>
      <c r="BK10" s="20"/>
      <c r="BL10" s="20"/>
      <c r="BM10" s="20"/>
      <c r="BN10" s="4"/>
    </row>
    <row r="11" spans="1:66" s="9" customFormat="1" ht="11.25" hidden="1">
      <c r="A11" s="38"/>
      <c r="B11" s="9" t="str">
        <f>"BÉLYEGZŐ"</f>
        <v>BÉLYEGZŐ</v>
      </c>
      <c r="C11" s="9" t="str">
        <f>"COLOP 20"</f>
        <v>COLOP 20</v>
      </c>
      <c r="D11" s="20"/>
      <c r="E11" s="26"/>
      <c r="F11" s="26"/>
      <c r="G11" s="4"/>
      <c r="H11" s="32"/>
      <c r="I11" s="26"/>
      <c r="J11" s="26"/>
      <c r="K11" s="26"/>
      <c r="L11" s="26"/>
      <c r="M11" s="26"/>
      <c r="N11" s="26"/>
      <c r="O11" s="26"/>
      <c r="P11" s="26"/>
      <c r="Q11" s="4"/>
      <c r="R11" s="4"/>
      <c r="S11" s="4"/>
      <c r="T11" s="4"/>
      <c r="U11" s="4"/>
      <c r="V11" s="4"/>
      <c r="W11" s="26"/>
      <c r="X11" s="26"/>
      <c r="Y11" s="26"/>
      <c r="Z11" s="4"/>
      <c r="AA11" s="4"/>
      <c r="AB11" s="26"/>
      <c r="AC11" s="26"/>
      <c r="AD11" s="10"/>
      <c r="AE11" s="4"/>
      <c r="AF11" s="4"/>
      <c r="AG11" s="4"/>
      <c r="AH11" s="4"/>
      <c r="AI11" s="4"/>
      <c r="AJ11" s="4"/>
      <c r="AK11" s="4"/>
      <c r="AL11" s="4"/>
      <c r="AM11" s="4"/>
      <c r="AN11" s="17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26"/>
      <c r="BA11" s="4"/>
      <c r="BB11" s="4"/>
      <c r="BC11" s="4"/>
      <c r="BD11" s="4"/>
      <c r="BE11" s="4"/>
      <c r="BF11" s="26"/>
      <c r="BG11" s="26"/>
      <c r="BH11" s="4"/>
      <c r="BI11" s="4"/>
      <c r="BJ11" s="5">
        <f>SUM(E11:BI11)</f>
        <v>0</v>
      </c>
      <c r="BK11" s="20"/>
      <c r="BL11" s="20"/>
      <c r="BM11" s="20"/>
      <c r="BN11" s="4"/>
    </row>
    <row r="12" spans="1:66" s="9" customFormat="1" ht="11.25" hidden="1">
      <c r="A12" s="38"/>
      <c r="B12" s="9" t="str">
        <f>"BÉLYEGZŐ (DÁTUM)"</f>
        <v>BÉLYEGZŐ (DÁTUM)</v>
      </c>
      <c r="C12" s="9" t="str">
        <f>"COLOP S120"</f>
        <v>COLOP S120</v>
      </c>
      <c r="D12" s="20"/>
      <c r="E12" s="26"/>
      <c r="F12" s="26"/>
      <c r="G12" s="4"/>
      <c r="H12" s="32"/>
      <c r="I12" s="26"/>
      <c r="J12" s="26"/>
      <c r="K12" s="26"/>
      <c r="L12" s="26"/>
      <c r="M12" s="26"/>
      <c r="N12" s="26"/>
      <c r="O12" s="26"/>
      <c r="P12" s="26"/>
      <c r="Q12" s="4"/>
      <c r="R12" s="4"/>
      <c r="S12" s="4"/>
      <c r="T12" s="4"/>
      <c r="U12" s="4"/>
      <c r="V12" s="4"/>
      <c r="W12" s="26"/>
      <c r="X12" s="26"/>
      <c r="Y12" s="26"/>
      <c r="Z12" s="4"/>
      <c r="AA12" s="4"/>
      <c r="AB12" s="26"/>
      <c r="AC12" s="26"/>
      <c r="AD12" s="10"/>
      <c r="AE12" s="4"/>
      <c r="AF12" s="4"/>
      <c r="AG12" s="4"/>
      <c r="AH12" s="4"/>
      <c r="AI12" s="4"/>
      <c r="AJ12" s="4"/>
      <c r="AK12" s="4"/>
      <c r="AL12" s="4"/>
      <c r="AM12" s="4"/>
      <c r="AN12" s="17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26"/>
      <c r="BA12" s="4"/>
      <c r="BB12" s="4"/>
      <c r="BC12" s="4"/>
      <c r="BD12" s="4"/>
      <c r="BE12" s="4"/>
      <c r="BF12" s="26"/>
      <c r="BG12" s="26"/>
      <c r="BH12" s="4"/>
      <c r="BI12" s="4"/>
      <c r="BJ12" s="5">
        <f>SUM(E12:BI12)</f>
        <v>0</v>
      </c>
      <c r="BK12" s="20"/>
      <c r="BL12" s="20"/>
      <c r="BM12" s="20"/>
      <c r="BN12" s="4"/>
    </row>
    <row r="13" spans="1:66" s="9" customFormat="1" ht="11.25" hidden="1">
      <c r="A13" s="38"/>
      <c r="B13" s="9" t="str">
        <f aca="true" t="shared" si="0" ref="B13:B20">"BÉLYEGZŐPÁRNA"</f>
        <v>BÉLYEGZŐPÁRNA</v>
      </c>
      <c r="C13" s="9" t="str">
        <f>"COLOP BP. 4912"</f>
        <v>COLOP BP. 4912</v>
      </c>
      <c r="D13" s="20"/>
      <c r="E13" s="26"/>
      <c r="F13" s="26"/>
      <c r="G13" s="4"/>
      <c r="H13" s="32"/>
      <c r="I13" s="26"/>
      <c r="J13" s="26"/>
      <c r="K13" s="26"/>
      <c r="L13" s="26"/>
      <c r="M13" s="26"/>
      <c r="N13" s="26"/>
      <c r="O13" s="26"/>
      <c r="P13" s="26"/>
      <c r="Q13" s="4"/>
      <c r="R13" s="4"/>
      <c r="S13" s="4"/>
      <c r="T13" s="4"/>
      <c r="U13" s="4"/>
      <c r="V13" s="4"/>
      <c r="W13" s="26"/>
      <c r="X13" s="26"/>
      <c r="Y13" s="26"/>
      <c r="Z13" s="4"/>
      <c r="AA13" s="4"/>
      <c r="AB13" s="26"/>
      <c r="AC13" s="26"/>
      <c r="AD13" s="10"/>
      <c r="AE13" s="4"/>
      <c r="AF13" s="4"/>
      <c r="AG13" s="4"/>
      <c r="AH13" s="4"/>
      <c r="AI13" s="4"/>
      <c r="AJ13" s="4"/>
      <c r="AK13" s="4"/>
      <c r="AL13" s="4"/>
      <c r="AM13" s="4"/>
      <c r="AN13" s="17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26"/>
      <c r="BA13" s="4"/>
      <c r="BB13" s="4"/>
      <c r="BC13" s="4"/>
      <c r="BD13" s="4"/>
      <c r="BE13" s="4"/>
      <c r="BF13" s="26"/>
      <c r="BG13" s="26"/>
      <c r="BH13" s="4"/>
      <c r="BI13" s="4"/>
      <c r="BJ13" s="5">
        <f>SUM(E13:BI13)</f>
        <v>0</v>
      </c>
      <c r="BK13" s="20"/>
      <c r="BL13" s="20"/>
      <c r="BM13" s="20"/>
      <c r="BN13" s="4"/>
    </row>
    <row r="14" spans="1:66" s="9" customFormat="1" ht="11.25" hidden="1">
      <c r="A14" s="38"/>
      <c r="B14" s="9" t="str">
        <f t="shared" si="0"/>
        <v>BÉLYEGZŐPÁRNA</v>
      </c>
      <c r="C14" s="9" t="str">
        <f>"COLOP BP. 4913"</f>
        <v>COLOP BP. 4913</v>
      </c>
      <c r="D14" s="20"/>
      <c r="E14" s="26"/>
      <c r="F14" s="26"/>
      <c r="G14" s="4"/>
      <c r="H14" s="32"/>
      <c r="I14" s="26"/>
      <c r="J14" s="26"/>
      <c r="K14" s="26"/>
      <c r="L14" s="26"/>
      <c r="M14" s="26"/>
      <c r="N14" s="26"/>
      <c r="O14" s="26"/>
      <c r="P14" s="26"/>
      <c r="Q14" s="4"/>
      <c r="R14" s="4"/>
      <c r="S14" s="4"/>
      <c r="T14" s="4"/>
      <c r="U14" s="4"/>
      <c r="V14" s="4"/>
      <c r="W14" s="26"/>
      <c r="X14" s="26"/>
      <c r="Y14" s="26"/>
      <c r="Z14" s="4"/>
      <c r="AA14" s="4"/>
      <c r="AB14" s="26"/>
      <c r="AC14" s="26"/>
      <c r="AD14" s="10"/>
      <c r="AE14" s="4"/>
      <c r="AF14" s="4"/>
      <c r="AG14" s="4"/>
      <c r="AH14" s="4"/>
      <c r="AI14" s="4"/>
      <c r="AJ14" s="4"/>
      <c r="AK14" s="4"/>
      <c r="AL14" s="4"/>
      <c r="AM14" s="4"/>
      <c r="AN14" s="17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26"/>
      <c r="BA14" s="4"/>
      <c r="BB14" s="4"/>
      <c r="BC14" s="4"/>
      <c r="BD14" s="4"/>
      <c r="BE14" s="4"/>
      <c r="BF14" s="26"/>
      <c r="BG14" s="26"/>
      <c r="BH14" s="4"/>
      <c r="BI14" s="4"/>
      <c r="BJ14" s="5">
        <f>SUM(E14:BI14)</f>
        <v>0</v>
      </c>
      <c r="BK14" s="20"/>
      <c r="BL14" s="20"/>
      <c r="BM14" s="20"/>
      <c r="BN14" s="4"/>
    </row>
    <row r="15" spans="1:66" s="9" customFormat="1" ht="11.25" hidden="1">
      <c r="A15" s="38"/>
      <c r="B15" s="9" t="str">
        <f t="shared" si="0"/>
        <v>BÉLYEGZŐPÁRNA</v>
      </c>
      <c r="C15" s="9" t="str">
        <f>"COLOP E 10"</f>
        <v>COLOP E 10</v>
      </c>
      <c r="D15" s="20"/>
      <c r="E15" s="26"/>
      <c r="F15" s="26"/>
      <c r="G15" s="4"/>
      <c r="H15" s="32"/>
      <c r="I15" s="26"/>
      <c r="J15" s="26"/>
      <c r="K15" s="26"/>
      <c r="L15" s="26"/>
      <c r="M15" s="26"/>
      <c r="N15" s="26"/>
      <c r="O15" s="26"/>
      <c r="P15" s="26"/>
      <c r="Q15" s="4"/>
      <c r="R15" s="4"/>
      <c r="S15" s="4"/>
      <c r="T15" s="4"/>
      <c r="U15" s="4"/>
      <c r="V15" s="4"/>
      <c r="W15" s="26"/>
      <c r="X15" s="26"/>
      <c r="Y15" s="26"/>
      <c r="Z15" s="4"/>
      <c r="AA15" s="4"/>
      <c r="AB15" s="26"/>
      <c r="AC15" s="26"/>
      <c r="AD15" s="10"/>
      <c r="AE15" s="4"/>
      <c r="AF15" s="4"/>
      <c r="AG15" s="4"/>
      <c r="AH15" s="4"/>
      <c r="AI15" s="4"/>
      <c r="AJ15" s="4"/>
      <c r="AK15" s="4"/>
      <c r="AL15" s="4"/>
      <c r="AM15" s="4"/>
      <c r="AN15" s="17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26"/>
      <c r="BA15" s="4"/>
      <c r="BB15" s="4"/>
      <c r="BC15" s="4"/>
      <c r="BD15" s="4"/>
      <c r="BE15" s="4"/>
      <c r="BF15" s="26"/>
      <c r="BG15" s="26"/>
      <c r="BH15" s="4"/>
      <c r="BI15" s="4"/>
      <c r="BJ15" s="5">
        <f>SUM(E15:BI15)</f>
        <v>0</v>
      </c>
      <c r="BK15" s="20"/>
      <c r="BL15" s="20"/>
      <c r="BM15" s="20"/>
      <c r="BN15" s="4"/>
    </row>
    <row r="16" spans="1:66" s="9" customFormat="1" ht="11.25" hidden="1">
      <c r="A16" s="38"/>
      <c r="B16" s="9" t="str">
        <f t="shared" si="0"/>
        <v>BÉLYEGZŐPÁRNA</v>
      </c>
      <c r="C16" s="9" t="str">
        <f>"COLOP E 30"</f>
        <v>COLOP E 30</v>
      </c>
      <c r="D16" s="20"/>
      <c r="E16" s="26"/>
      <c r="F16" s="26"/>
      <c r="G16" s="4"/>
      <c r="H16" s="32"/>
      <c r="I16" s="26"/>
      <c r="J16" s="26"/>
      <c r="K16" s="26"/>
      <c r="L16" s="26"/>
      <c r="M16" s="26"/>
      <c r="N16" s="26"/>
      <c r="O16" s="26"/>
      <c r="P16" s="26"/>
      <c r="Q16" s="4"/>
      <c r="R16" s="4"/>
      <c r="S16" s="4"/>
      <c r="T16" s="4"/>
      <c r="U16" s="4"/>
      <c r="V16" s="4"/>
      <c r="W16" s="26"/>
      <c r="X16" s="26"/>
      <c r="Y16" s="26"/>
      <c r="Z16" s="4"/>
      <c r="AA16" s="4"/>
      <c r="AB16" s="26"/>
      <c r="AC16" s="26"/>
      <c r="AD16" s="10"/>
      <c r="AE16" s="4"/>
      <c r="AF16" s="4"/>
      <c r="AG16" s="4"/>
      <c r="AH16" s="4"/>
      <c r="AI16" s="4"/>
      <c r="AJ16" s="4"/>
      <c r="AK16" s="4"/>
      <c r="AL16" s="4"/>
      <c r="AM16" s="4"/>
      <c r="AN16" s="17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26"/>
      <c r="BA16" s="4"/>
      <c r="BB16" s="4"/>
      <c r="BC16" s="4"/>
      <c r="BD16" s="4"/>
      <c r="BE16" s="4"/>
      <c r="BF16" s="26"/>
      <c r="BG16" s="26"/>
      <c r="BH16" s="4"/>
      <c r="BI16" s="4"/>
      <c r="BJ16" s="5">
        <f>SUM(E16:BI16)</f>
        <v>0</v>
      </c>
      <c r="BK16" s="20"/>
      <c r="BL16" s="20"/>
      <c r="BM16" s="20"/>
      <c r="BN16" s="4"/>
    </row>
    <row r="17" spans="1:66" s="9" customFormat="1" ht="11.25" hidden="1">
      <c r="A17" s="38"/>
      <c r="B17" s="9" t="str">
        <f t="shared" si="0"/>
        <v>BÉLYEGZŐPÁRNA</v>
      </c>
      <c r="C17" s="9" t="str">
        <f>"COLOP E 40"</f>
        <v>COLOP E 40</v>
      </c>
      <c r="D17" s="20"/>
      <c r="E17" s="26"/>
      <c r="F17" s="26"/>
      <c r="G17" s="4"/>
      <c r="H17" s="32"/>
      <c r="I17" s="26"/>
      <c r="J17" s="26"/>
      <c r="K17" s="26"/>
      <c r="L17" s="26"/>
      <c r="M17" s="26"/>
      <c r="N17" s="26"/>
      <c r="O17" s="26"/>
      <c r="P17" s="26"/>
      <c r="Q17" s="4"/>
      <c r="R17" s="4"/>
      <c r="S17" s="4"/>
      <c r="T17" s="4"/>
      <c r="U17" s="4"/>
      <c r="V17" s="4"/>
      <c r="W17" s="26"/>
      <c r="X17" s="26"/>
      <c r="Y17" s="26"/>
      <c r="Z17" s="4"/>
      <c r="AA17" s="4"/>
      <c r="AB17" s="26"/>
      <c r="AC17" s="26"/>
      <c r="AD17" s="10"/>
      <c r="AE17" s="4"/>
      <c r="AF17" s="4"/>
      <c r="AG17" s="4"/>
      <c r="AH17" s="4"/>
      <c r="AI17" s="4"/>
      <c r="AJ17" s="4"/>
      <c r="AK17" s="4"/>
      <c r="AL17" s="4"/>
      <c r="AM17" s="4"/>
      <c r="AN17" s="17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26"/>
      <c r="BA17" s="4"/>
      <c r="BB17" s="4"/>
      <c r="BC17" s="4"/>
      <c r="BD17" s="4"/>
      <c r="BE17" s="4"/>
      <c r="BF17" s="26"/>
      <c r="BG17" s="26"/>
      <c r="BH17" s="4"/>
      <c r="BI17" s="4"/>
      <c r="BJ17" s="5">
        <f>SUM(E17:BI17)</f>
        <v>0</v>
      </c>
      <c r="BK17" s="20"/>
      <c r="BL17" s="20"/>
      <c r="BM17" s="20"/>
      <c r="BN17" s="4"/>
    </row>
    <row r="18" spans="1:66" s="9" customFormat="1" ht="11.25" hidden="1">
      <c r="A18" s="38"/>
      <c r="B18" s="9" t="str">
        <f t="shared" si="0"/>
        <v>BÉLYEGZŐPÁRNA</v>
      </c>
      <c r="C18" s="9" t="str">
        <f>"KORES"</f>
        <v>KORES</v>
      </c>
      <c r="D18" s="20"/>
      <c r="E18" s="26"/>
      <c r="F18" s="26"/>
      <c r="G18" s="4"/>
      <c r="H18" s="32"/>
      <c r="I18" s="26"/>
      <c r="J18" s="26"/>
      <c r="K18" s="26"/>
      <c r="L18" s="26"/>
      <c r="M18" s="26"/>
      <c r="N18" s="26"/>
      <c r="O18" s="26"/>
      <c r="P18" s="26"/>
      <c r="Q18" s="4"/>
      <c r="R18" s="4"/>
      <c r="S18" s="4"/>
      <c r="T18" s="4"/>
      <c r="U18" s="4"/>
      <c r="V18" s="4"/>
      <c r="W18" s="26"/>
      <c r="X18" s="26"/>
      <c r="Y18" s="26"/>
      <c r="Z18" s="4"/>
      <c r="AA18" s="4"/>
      <c r="AB18" s="26"/>
      <c r="AC18" s="26"/>
      <c r="AD18" s="10"/>
      <c r="AE18" s="4"/>
      <c r="AF18" s="4"/>
      <c r="AG18" s="4"/>
      <c r="AH18" s="4"/>
      <c r="AI18" s="4"/>
      <c r="AJ18" s="4"/>
      <c r="AK18" s="4"/>
      <c r="AL18" s="4"/>
      <c r="AM18" s="4"/>
      <c r="AN18" s="17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26"/>
      <c r="BA18" s="4"/>
      <c r="BB18" s="4"/>
      <c r="BC18" s="4"/>
      <c r="BD18" s="4"/>
      <c r="BE18" s="4"/>
      <c r="BF18" s="26"/>
      <c r="BG18" s="26"/>
      <c r="BH18" s="4"/>
      <c r="BI18" s="4"/>
      <c r="BJ18" s="5">
        <f>SUM(E18:BI18)</f>
        <v>0</v>
      </c>
      <c r="BK18" s="20"/>
      <c r="BL18" s="20"/>
      <c r="BM18" s="20"/>
      <c r="BN18" s="4"/>
    </row>
    <row r="19" spans="1:66" s="9" customFormat="1" ht="11.25" hidden="1">
      <c r="A19" s="38"/>
      <c r="B19" s="9" t="str">
        <f t="shared" si="0"/>
        <v>BÉLYEGZŐPÁRNA</v>
      </c>
      <c r="C19" s="9" t="str">
        <f>"LACO"</f>
        <v>LACO</v>
      </c>
      <c r="D19" s="20"/>
      <c r="E19" s="26"/>
      <c r="F19" s="26"/>
      <c r="G19" s="4"/>
      <c r="H19" s="32"/>
      <c r="I19" s="26"/>
      <c r="J19" s="26"/>
      <c r="K19" s="26"/>
      <c r="L19" s="26"/>
      <c r="M19" s="26"/>
      <c r="N19" s="26"/>
      <c r="O19" s="26"/>
      <c r="P19" s="26"/>
      <c r="Q19" s="4"/>
      <c r="R19" s="4"/>
      <c r="S19" s="4"/>
      <c r="T19" s="4"/>
      <c r="U19" s="4"/>
      <c r="V19" s="4"/>
      <c r="W19" s="26"/>
      <c r="X19" s="26"/>
      <c r="Y19" s="26"/>
      <c r="Z19" s="4"/>
      <c r="AA19" s="4"/>
      <c r="AB19" s="26"/>
      <c r="AC19" s="26"/>
      <c r="AD19" s="10"/>
      <c r="AE19" s="4"/>
      <c r="AF19" s="4"/>
      <c r="AG19" s="4"/>
      <c r="AH19" s="4"/>
      <c r="AI19" s="4"/>
      <c r="AJ19" s="4"/>
      <c r="AK19" s="4"/>
      <c r="AL19" s="4"/>
      <c r="AM19" s="4"/>
      <c r="AN19" s="17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26"/>
      <c r="BA19" s="4"/>
      <c r="BB19" s="4"/>
      <c r="BC19" s="4"/>
      <c r="BD19" s="4"/>
      <c r="BE19" s="4"/>
      <c r="BF19" s="26"/>
      <c r="BG19" s="26"/>
      <c r="BH19" s="4"/>
      <c r="BI19" s="4"/>
      <c r="BJ19" s="5">
        <f>SUM(E19:BI19)</f>
        <v>0</v>
      </c>
      <c r="BK19" s="20"/>
      <c r="BL19" s="20"/>
      <c r="BM19" s="20"/>
      <c r="BN19" s="4"/>
    </row>
    <row r="20" spans="1:66" s="9" customFormat="1" ht="11.25" hidden="1">
      <c r="A20" s="38"/>
      <c r="B20" s="9" t="str">
        <f t="shared" si="0"/>
        <v>BÉLYEGZŐPÁRNA</v>
      </c>
      <c r="C20" s="9" t="str">
        <f>"TRODAT 4912"</f>
        <v>TRODAT 4912</v>
      </c>
      <c r="D20" s="20"/>
      <c r="E20" s="26"/>
      <c r="F20" s="26"/>
      <c r="G20" s="4"/>
      <c r="H20" s="32"/>
      <c r="I20" s="26"/>
      <c r="J20" s="26"/>
      <c r="K20" s="26"/>
      <c r="L20" s="26"/>
      <c r="M20" s="26"/>
      <c r="N20" s="26"/>
      <c r="O20" s="26"/>
      <c r="P20" s="26"/>
      <c r="Q20" s="4"/>
      <c r="R20" s="4"/>
      <c r="S20" s="4"/>
      <c r="T20" s="4"/>
      <c r="U20" s="4"/>
      <c r="V20" s="4"/>
      <c r="W20" s="26"/>
      <c r="X20" s="26"/>
      <c r="Y20" s="26"/>
      <c r="Z20" s="4"/>
      <c r="AA20" s="4"/>
      <c r="AB20" s="26"/>
      <c r="AC20" s="26"/>
      <c r="AD20" s="10"/>
      <c r="AE20" s="4"/>
      <c r="AF20" s="4"/>
      <c r="AG20" s="4"/>
      <c r="AH20" s="4"/>
      <c r="AI20" s="4"/>
      <c r="AJ20" s="4"/>
      <c r="AK20" s="4"/>
      <c r="AL20" s="4"/>
      <c r="AM20" s="4"/>
      <c r="AN20" s="17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26"/>
      <c r="BA20" s="4"/>
      <c r="BB20" s="4"/>
      <c r="BC20" s="4"/>
      <c r="BD20" s="4"/>
      <c r="BE20" s="4"/>
      <c r="BF20" s="26"/>
      <c r="BG20" s="26"/>
      <c r="BH20" s="4"/>
      <c r="BI20" s="4"/>
      <c r="BJ20" s="5">
        <f>SUM(E20:BI20)</f>
        <v>0</v>
      </c>
      <c r="BK20" s="20"/>
      <c r="BL20" s="20"/>
      <c r="BM20" s="20"/>
      <c r="BN20" s="4"/>
    </row>
    <row r="21" spans="1:68" s="9" customFormat="1" ht="11.25">
      <c r="A21" s="38" t="s">
        <v>194</v>
      </c>
      <c r="B21" s="9" t="str">
        <f>"ÁRAZÓSZALAG"</f>
        <v>ÁRAZÓSZALAG</v>
      </c>
      <c r="D21" s="17" t="s">
        <v>32</v>
      </c>
      <c r="E21" s="26">
        <v>2</v>
      </c>
      <c r="F21" s="26"/>
      <c r="G21" s="4">
        <v>2</v>
      </c>
      <c r="H21" s="32"/>
      <c r="I21" s="26"/>
      <c r="J21" s="26"/>
      <c r="K21" s="26"/>
      <c r="L21" s="26"/>
      <c r="M21" s="26"/>
      <c r="N21" s="26"/>
      <c r="O21" s="26"/>
      <c r="P21" s="26"/>
      <c r="Q21" s="4"/>
      <c r="R21" s="4"/>
      <c r="S21" s="4"/>
      <c r="T21" s="4"/>
      <c r="U21" s="4"/>
      <c r="V21" s="4"/>
      <c r="W21" s="26"/>
      <c r="X21" s="26"/>
      <c r="Y21" s="26"/>
      <c r="Z21" s="4"/>
      <c r="AA21" s="4"/>
      <c r="AB21" s="26"/>
      <c r="AC21" s="26"/>
      <c r="AD21" s="10"/>
      <c r="AE21" s="4"/>
      <c r="AF21" s="4"/>
      <c r="AG21" s="4"/>
      <c r="AH21" s="4"/>
      <c r="AI21" s="4"/>
      <c r="AJ21" s="4"/>
      <c r="AK21" s="4"/>
      <c r="AL21" s="4"/>
      <c r="AM21" s="4"/>
      <c r="AN21" s="17"/>
      <c r="AO21" s="4"/>
      <c r="AP21" s="4"/>
      <c r="AQ21" s="4"/>
      <c r="AR21" s="4"/>
      <c r="AS21" s="4"/>
      <c r="AT21" s="4"/>
      <c r="AU21" s="4"/>
      <c r="AV21" s="4"/>
      <c r="AW21" s="4">
        <v>1</v>
      </c>
      <c r="AX21" s="4"/>
      <c r="AY21" s="4"/>
      <c r="AZ21" s="26"/>
      <c r="BA21" s="4"/>
      <c r="BB21" s="4"/>
      <c r="BC21" s="4"/>
      <c r="BD21" s="4"/>
      <c r="BE21" s="4"/>
      <c r="BF21" s="26"/>
      <c r="BG21" s="26"/>
      <c r="BH21" s="4"/>
      <c r="BI21" s="4"/>
      <c r="BJ21" s="5">
        <f>SUM(E21:BI21)</f>
        <v>5</v>
      </c>
      <c r="BK21" s="17" t="s">
        <v>32</v>
      </c>
      <c r="BL21" s="17"/>
      <c r="BM21" s="17"/>
      <c r="BN21" s="4"/>
      <c r="BP21" s="8"/>
    </row>
    <row r="22" spans="1:66" s="8" customFormat="1" ht="11.25">
      <c r="A22" s="38" t="s">
        <v>195</v>
      </c>
      <c r="B22" s="8" t="s">
        <v>190</v>
      </c>
      <c r="C22" s="8" t="s">
        <v>122</v>
      </c>
      <c r="D22" s="20" t="s">
        <v>23</v>
      </c>
      <c r="E22" s="27"/>
      <c r="F22" s="27"/>
      <c r="G22" s="5"/>
      <c r="H22" s="30"/>
      <c r="I22" s="27"/>
      <c r="J22" s="27"/>
      <c r="K22" s="27"/>
      <c r="L22" s="27"/>
      <c r="M22" s="27"/>
      <c r="N22" s="27"/>
      <c r="O22" s="27"/>
      <c r="P22" s="27"/>
      <c r="Q22" s="5"/>
      <c r="R22" s="5"/>
      <c r="S22" s="5"/>
      <c r="T22" s="5"/>
      <c r="U22" s="5"/>
      <c r="V22" s="5"/>
      <c r="W22" s="27"/>
      <c r="X22" s="27"/>
      <c r="Y22" s="27"/>
      <c r="Z22" s="5"/>
      <c r="AA22" s="5"/>
      <c r="AB22" s="27"/>
      <c r="AC22" s="27"/>
      <c r="AD22" s="11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27"/>
      <c r="BA22" s="5"/>
      <c r="BB22" s="5"/>
      <c r="BC22" s="5"/>
      <c r="BD22" s="5">
        <v>2</v>
      </c>
      <c r="BE22" s="5">
        <v>2</v>
      </c>
      <c r="BF22" s="27"/>
      <c r="BG22" s="27"/>
      <c r="BH22" s="5"/>
      <c r="BI22" s="5"/>
      <c r="BJ22" s="5">
        <f>SUM(E22:BI22)</f>
        <v>4</v>
      </c>
      <c r="BK22" s="20" t="s">
        <v>23</v>
      </c>
      <c r="BL22" s="20"/>
      <c r="BM22" s="20"/>
      <c r="BN22" s="5"/>
    </row>
    <row r="23" spans="1:66" s="8" customFormat="1" ht="11.25">
      <c r="A23" s="38" t="s">
        <v>196</v>
      </c>
      <c r="B23" s="9" t="s">
        <v>120</v>
      </c>
      <c r="C23" s="9" t="s">
        <v>187</v>
      </c>
      <c r="D23" s="20" t="s">
        <v>23</v>
      </c>
      <c r="E23" s="27"/>
      <c r="F23" s="27"/>
      <c r="G23" s="5"/>
      <c r="H23" s="32"/>
      <c r="I23" s="27"/>
      <c r="J23" s="27"/>
      <c r="K23" s="27"/>
      <c r="L23" s="27"/>
      <c r="M23" s="27"/>
      <c r="N23" s="27"/>
      <c r="O23" s="27"/>
      <c r="P23" s="27"/>
      <c r="Q23" s="5"/>
      <c r="R23" s="5"/>
      <c r="S23" s="5"/>
      <c r="T23" s="5"/>
      <c r="U23" s="5"/>
      <c r="V23" s="5"/>
      <c r="W23" s="27"/>
      <c r="X23" s="27"/>
      <c r="Y23" s="27"/>
      <c r="Z23" s="5"/>
      <c r="AA23" s="5"/>
      <c r="AB23" s="27"/>
      <c r="AC23" s="27"/>
      <c r="AD23" s="11"/>
      <c r="AE23" s="5"/>
      <c r="AF23" s="5"/>
      <c r="AG23" s="5"/>
      <c r="AH23" s="5"/>
      <c r="AI23" s="5"/>
      <c r="AJ23" s="5"/>
      <c r="AK23" s="5"/>
      <c r="AL23" s="5"/>
      <c r="AM23" s="5"/>
      <c r="AN23" s="17"/>
      <c r="AO23" s="5"/>
      <c r="AP23" s="5"/>
      <c r="AQ23" s="5"/>
      <c r="AR23" s="5"/>
      <c r="AS23" s="5">
        <v>1</v>
      </c>
      <c r="AT23" s="5"/>
      <c r="AU23" s="5">
        <v>1</v>
      </c>
      <c r="AV23" s="5"/>
      <c r="AW23" s="5">
        <v>1</v>
      </c>
      <c r="AX23" s="5"/>
      <c r="AY23" s="5"/>
      <c r="AZ23" s="27"/>
      <c r="BA23" s="5"/>
      <c r="BB23" s="5"/>
      <c r="BC23" s="5"/>
      <c r="BD23" s="5"/>
      <c r="BE23" s="5"/>
      <c r="BF23" s="27"/>
      <c r="BG23" s="27"/>
      <c r="BH23" s="5"/>
      <c r="BI23" s="5"/>
      <c r="BJ23" s="5">
        <f>SUM(E23:BI23)</f>
        <v>3</v>
      </c>
      <c r="BK23" s="20" t="s">
        <v>23</v>
      </c>
      <c r="BL23" s="20"/>
      <c r="BM23" s="20"/>
      <c r="BN23" s="5"/>
    </row>
    <row r="24" spans="1:66" s="8" customFormat="1" ht="11.25">
      <c r="A24" s="38" t="s">
        <v>197</v>
      </c>
      <c r="B24" s="9" t="s">
        <v>186</v>
      </c>
      <c r="C24" s="9" t="s">
        <v>144</v>
      </c>
      <c r="D24" s="20" t="s">
        <v>23</v>
      </c>
      <c r="E24" s="27"/>
      <c r="F24" s="27"/>
      <c r="G24" s="5"/>
      <c r="H24" s="32"/>
      <c r="I24" s="27"/>
      <c r="J24" s="27"/>
      <c r="K24" s="27">
        <v>3</v>
      </c>
      <c r="L24" s="27">
        <v>2</v>
      </c>
      <c r="M24" s="27">
        <v>1</v>
      </c>
      <c r="N24" s="27"/>
      <c r="O24" s="27">
        <v>2</v>
      </c>
      <c r="P24" s="27"/>
      <c r="Q24" s="5"/>
      <c r="R24" s="5"/>
      <c r="S24" s="5"/>
      <c r="T24" s="5"/>
      <c r="U24" s="5"/>
      <c r="V24" s="5"/>
      <c r="W24" s="27"/>
      <c r="X24" s="27"/>
      <c r="Y24" s="27"/>
      <c r="Z24" s="5"/>
      <c r="AA24" s="5"/>
      <c r="AB24" s="27"/>
      <c r="AC24" s="27">
        <v>1</v>
      </c>
      <c r="AD24" s="11"/>
      <c r="AE24" s="5"/>
      <c r="AF24" s="5"/>
      <c r="AG24" s="5"/>
      <c r="AH24" s="5"/>
      <c r="AI24" s="5"/>
      <c r="AJ24" s="5"/>
      <c r="AK24" s="5"/>
      <c r="AL24" s="5"/>
      <c r="AM24" s="5"/>
      <c r="AN24" s="17"/>
      <c r="AO24" s="5"/>
      <c r="AP24" s="5"/>
      <c r="AQ24" s="5"/>
      <c r="AR24" s="5">
        <v>2</v>
      </c>
      <c r="AS24" s="5">
        <v>1</v>
      </c>
      <c r="AT24" s="5">
        <v>1</v>
      </c>
      <c r="AU24" s="5">
        <v>2</v>
      </c>
      <c r="AV24" s="5">
        <v>1</v>
      </c>
      <c r="AW24" s="5">
        <v>1</v>
      </c>
      <c r="AX24" s="5"/>
      <c r="AY24" s="5"/>
      <c r="AZ24" s="27"/>
      <c r="BA24" s="5"/>
      <c r="BB24" s="5"/>
      <c r="BC24" s="5"/>
      <c r="BD24" s="5"/>
      <c r="BE24" s="5"/>
      <c r="BF24" s="27"/>
      <c r="BG24" s="27"/>
      <c r="BH24" s="5">
        <v>2</v>
      </c>
      <c r="BI24" s="5"/>
      <c r="BJ24" s="5">
        <f>SUM(E24:BI24)</f>
        <v>19</v>
      </c>
      <c r="BK24" s="20" t="s">
        <v>23</v>
      </c>
      <c r="BL24" s="20"/>
      <c r="BM24" s="20"/>
      <c r="BN24" s="5"/>
    </row>
    <row r="25" spans="1:66" s="8" customFormat="1" ht="11.25">
      <c r="A25" s="39" t="s">
        <v>198</v>
      </c>
      <c r="B25" s="8" t="s">
        <v>89</v>
      </c>
      <c r="D25" s="20" t="s">
        <v>79</v>
      </c>
      <c r="E25" s="27"/>
      <c r="F25" s="27"/>
      <c r="G25" s="5"/>
      <c r="H25" s="30"/>
      <c r="I25" s="27"/>
      <c r="J25" s="27"/>
      <c r="K25" s="27"/>
      <c r="L25" s="27"/>
      <c r="M25" s="27"/>
      <c r="N25" s="27"/>
      <c r="O25" s="27"/>
      <c r="P25" s="27"/>
      <c r="Q25" s="5"/>
      <c r="R25" s="5"/>
      <c r="S25" s="5"/>
      <c r="T25" s="5"/>
      <c r="U25" s="5"/>
      <c r="V25" s="5"/>
      <c r="W25" s="27"/>
      <c r="X25" s="27"/>
      <c r="Y25" s="27"/>
      <c r="Z25" s="5"/>
      <c r="AA25" s="5"/>
      <c r="AB25" s="27"/>
      <c r="AC25" s="27"/>
      <c r="AD25" s="11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>
        <v>5</v>
      </c>
      <c r="AT25" s="5">
        <v>5</v>
      </c>
      <c r="AU25" s="5">
        <v>5</v>
      </c>
      <c r="AV25" s="5">
        <v>5</v>
      </c>
      <c r="AW25" s="5">
        <v>2</v>
      </c>
      <c r="AX25" s="5">
        <v>1</v>
      </c>
      <c r="AY25" s="5"/>
      <c r="AZ25" s="27"/>
      <c r="BA25" s="5"/>
      <c r="BB25" s="5"/>
      <c r="BC25" s="5"/>
      <c r="BD25" s="5"/>
      <c r="BE25" s="5"/>
      <c r="BF25" s="27"/>
      <c r="BG25" s="27"/>
      <c r="BH25" s="5"/>
      <c r="BI25" s="5"/>
      <c r="BJ25" s="5">
        <f>SUM(E25:BI25)</f>
        <v>23</v>
      </c>
      <c r="BK25" s="20" t="s">
        <v>79</v>
      </c>
      <c r="BL25" s="20"/>
      <c r="BM25" s="20"/>
      <c r="BN25" s="5"/>
    </row>
    <row r="26" spans="1:66" s="8" customFormat="1" ht="11.25" hidden="1">
      <c r="A26" s="38"/>
      <c r="B26" s="8" t="s">
        <v>104</v>
      </c>
      <c r="C26" s="8" t="s">
        <v>105</v>
      </c>
      <c r="D26" s="20" t="s">
        <v>23</v>
      </c>
      <c r="E26" s="27"/>
      <c r="F26" s="27"/>
      <c r="G26" s="5"/>
      <c r="H26" s="32"/>
      <c r="I26" s="27"/>
      <c r="J26" s="27"/>
      <c r="K26" s="27"/>
      <c r="L26" s="27"/>
      <c r="M26" s="27"/>
      <c r="N26" s="27"/>
      <c r="O26" s="27"/>
      <c r="P26" s="27"/>
      <c r="Q26" s="5"/>
      <c r="R26" s="5"/>
      <c r="S26" s="5"/>
      <c r="T26" s="5"/>
      <c r="U26" s="5"/>
      <c r="V26" s="5"/>
      <c r="W26" s="27"/>
      <c r="X26" s="27"/>
      <c r="Y26" s="27"/>
      <c r="Z26" s="5"/>
      <c r="AA26" s="5"/>
      <c r="AB26" s="27"/>
      <c r="AC26" s="27"/>
      <c r="AD26" s="11"/>
      <c r="AE26" s="5"/>
      <c r="AF26" s="5"/>
      <c r="AG26" s="5"/>
      <c r="AH26" s="5"/>
      <c r="AI26" s="5"/>
      <c r="AJ26" s="5"/>
      <c r="AK26" s="5"/>
      <c r="AL26" s="5"/>
      <c r="AM26" s="5"/>
      <c r="AN26" s="17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27"/>
      <c r="BA26" s="5"/>
      <c r="BB26" s="5"/>
      <c r="BC26" s="5"/>
      <c r="BD26" s="5"/>
      <c r="BE26" s="5"/>
      <c r="BF26" s="27"/>
      <c r="BG26" s="27"/>
      <c r="BH26" s="5"/>
      <c r="BI26" s="5"/>
      <c r="BJ26" s="5">
        <f>SUM(E26:BI26)</f>
        <v>0</v>
      </c>
      <c r="BK26" s="20" t="s">
        <v>23</v>
      </c>
      <c r="BL26" s="20"/>
      <c r="BM26" s="20"/>
      <c r="BN26" s="5"/>
    </row>
    <row r="27" spans="1:66" s="8" customFormat="1" ht="11.25" hidden="1">
      <c r="A27" s="38"/>
      <c r="B27" s="8" t="s">
        <v>104</v>
      </c>
      <c r="C27" s="8" t="s">
        <v>105</v>
      </c>
      <c r="D27" s="20" t="s">
        <v>23</v>
      </c>
      <c r="E27" s="27"/>
      <c r="F27" s="27"/>
      <c r="G27" s="5"/>
      <c r="H27" s="32"/>
      <c r="I27" s="27"/>
      <c r="J27" s="27"/>
      <c r="K27" s="27"/>
      <c r="L27" s="27"/>
      <c r="M27" s="27"/>
      <c r="N27" s="27"/>
      <c r="O27" s="27"/>
      <c r="P27" s="27"/>
      <c r="Q27" s="5"/>
      <c r="R27" s="5"/>
      <c r="S27" s="5"/>
      <c r="T27" s="5"/>
      <c r="U27" s="5"/>
      <c r="V27" s="5"/>
      <c r="W27" s="27"/>
      <c r="X27" s="27"/>
      <c r="Y27" s="27"/>
      <c r="Z27" s="5"/>
      <c r="AA27" s="5"/>
      <c r="AB27" s="27"/>
      <c r="AC27" s="27"/>
      <c r="AD27" s="11"/>
      <c r="AE27" s="5"/>
      <c r="AF27" s="5"/>
      <c r="AG27" s="5"/>
      <c r="AH27" s="5"/>
      <c r="AI27" s="5"/>
      <c r="AJ27" s="5"/>
      <c r="AK27" s="5"/>
      <c r="AL27" s="5"/>
      <c r="AM27" s="5"/>
      <c r="AN27" s="17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27"/>
      <c r="BA27" s="5"/>
      <c r="BB27" s="5"/>
      <c r="BC27" s="5"/>
      <c r="BD27" s="5"/>
      <c r="BE27" s="5"/>
      <c r="BF27" s="27"/>
      <c r="BG27" s="27"/>
      <c r="BH27" s="5"/>
      <c r="BI27" s="5"/>
      <c r="BJ27" s="5">
        <f>SUM(E27:BI27)</f>
        <v>0</v>
      </c>
      <c r="BK27" s="20" t="s">
        <v>23</v>
      </c>
      <c r="BL27" s="20"/>
      <c r="BM27" s="20"/>
      <c r="BN27" s="5"/>
    </row>
    <row r="28" spans="1:66" s="8" customFormat="1" ht="11.25" hidden="1">
      <c r="A28" s="38"/>
      <c r="B28" s="8" t="s">
        <v>104</v>
      </c>
      <c r="C28" s="8" t="s">
        <v>105</v>
      </c>
      <c r="D28" s="20" t="s">
        <v>23</v>
      </c>
      <c r="E28" s="27"/>
      <c r="F28" s="27"/>
      <c r="G28" s="5"/>
      <c r="H28" s="32"/>
      <c r="I28" s="27"/>
      <c r="J28" s="27"/>
      <c r="K28" s="27"/>
      <c r="L28" s="27"/>
      <c r="M28" s="27"/>
      <c r="N28" s="27"/>
      <c r="O28" s="27"/>
      <c r="P28" s="27"/>
      <c r="Q28" s="5"/>
      <c r="R28" s="5"/>
      <c r="S28" s="5"/>
      <c r="T28" s="5"/>
      <c r="U28" s="5"/>
      <c r="V28" s="5"/>
      <c r="W28" s="27"/>
      <c r="X28" s="27"/>
      <c r="Y28" s="27"/>
      <c r="Z28" s="5"/>
      <c r="AA28" s="5"/>
      <c r="AB28" s="27"/>
      <c r="AC28" s="27"/>
      <c r="AD28" s="11"/>
      <c r="AE28" s="5"/>
      <c r="AF28" s="5"/>
      <c r="AG28" s="5"/>
      <c r="AH28" s="5"/>
      <c r="AI28" s="5"/>
      <c r="AJ28" s="5"/>
      <c r="AK28" s="5"/>
      <c r="AL28" s="5"/>
      <c r="AM28" s="5"/>
      <c r="AN28" s="17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27"/>
      <c r="BA28" s="5"/>
      <c r="BB28" s="5"/>
      <c r="BC28" s="5"/>
      <c r="BD28" s="5"/>
      <c r="BE28" s="5"/>
      <c r="BF28" s="27"/>
      <c r="BG28" s="27"/>
      <c r="BH28" s="5"/>
      <c r="BI28" s="5"/>
      <c r="BJ28" s="5">
        <f>SUM(E28:BI28)</f>
        <v>0</v>
      </c>
      <c r="BK28" s="20" t="s">
        <v>23</v>
      </c>
      <c r="BL28" s="20"/>
      <c r="BM28" s="20"/>
      <c r="BN28" s="5"/>
    </row>
    <row r="29" spans="1:66" s="8" customFormat="1" ht="11.25" hidden="1">
      <c r="A29" s="38"/>
      <c r="B29" s="8" t="s">
        <v>104</v>
      </c>
      <c r="C29" s="8" t="s">
        <v>105</v>
      </c>
      <c r="D29" s="20" t="s">
        <v>23</v>
      </c>
      <c r="E29" s="27"/>
      <c r="F29" s="27"/>
      <c r="G29" s="5"/>
      <c r="H29" s="32"/>
      <c r="I29" s="27"/>
      <c r="J29" s="27"/>
      <c r="K29" s="27"/>
      <c r="L29" s="27"/>
      <c r="M29" s="27"/>
      <c r="N29" s="27"/>
      <c r="O29" s="27"/>
      <c r="P29" s="27"/>
      <c r="Q29" s="5"/>
      <c r="R29" s="5"/>
      <c r="S29" s="5"/>
      <c r="T29" s="5"/>
      <c r="U29" s="5"/>
      <c r="V29" s="5"/>
      <c r="W29" s="27"/>
      <c r="X29" s="27"/>
      <c r="Y29" s="27"/>
      <c r="Z29" s="5"/>
      <c r="AA29" s="5"/>
      <c r="AB29" s="27"/>
      <c r="AC29" s="27"/>
      <c r="AD29" s="11"/>
      <c r="AE29" s="5"/>
      <c r="AF29" s="5"/>
      <c r="AG29" s="5"/>
      <c r="AH29" s="5"/>
      <c r="AI29" s="5"/>
      <c r="AJ29" s="5"/>
      <c r="AK29" s="5"/>
      <c r="AL29" s="5"/>
      <c r="AM29" s="5"/>
      <c r="AN29" s="17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27"/>
      <c r="BA29" s="5"/>
      <c r="BB29" s="5"/>
      <c r="BC29" s="5"/>
      <c r="BD29" s="5"/>
      <c r="BE29" s="5"/>
      <c r="BF29" s="27"/>
      <c r="BG29" s="27"/>
      <c r="BH29" s="5"/>
      <c r="BI29" s="5"/>
      <c r="BJ29" s="5">
        <f>SUM(E29:BI29)</f>
        <v>0</v>
      </c>
      <c r="BK29" s="20" t="s">
        <v>23</v>
      </c>
      <c r="BL29" s="20"/>
      <c r="BM29" s="20"/>
      <c r="BN29" s="5"/>
    </row>
    <row r="30" spans="1:66" s="8" customFormat="1" ht="11.25" hidden="1">
      <c r="A30" s="38"/>
      <c r="B30" s="8" t="s">
        <v>104</v>
      </c>
      <c r="C30" s="8" t="s">
        <v>105</v>
      </c>
      <c r="D30" s="20" t="s">
        <v>23</v>
      </c>
      <c r="E30" s="27"/>
      <c r="F30" s="27"/>
      <c r="G30" s="5"/>
      <c r="H30" s="32"/>
      <c r="I30" s="27"/>
      <c r="J30" s="27"/>
      <c r="K30" s="27"/>
      <c r="L30" s="27"/>
      <c r="M30" s="27"/>
      <c r="N30" s="27"/>
      <c r="O30" s="27"/>
      <c r="P30" s="27"/>
      <c r="Q30" s="5"/>
      <c r="R30" s="5"/>
      <c r="S30" s="5"/>
      <c r="T30" s="5"/>
      <c r="U30" s="5"/>
      <c r="V30" s="5"/>
      <c r="W30" s="27"/>
      <c r="X30" s="27"/>
      <c r="Y30" s="27"/>
      <c r="Z30" s="5"/>
      <c r="AA30" s="5"/>
      <c r="AB30" s="27"/>
      <c r="AC30" s="27"/>
      <c r="AD30" s="11"/>
      <c r="AE30" s="5"/>
      <c r="AF30" s="5"/>
      <c r="AG30" s="5"/>
      <c r="AH30" s="5"/>
      <c r="AI30" s="5"/>
      <c r="AJ30" s="5"/>
      <c r="AK30" s="5"/>
      <c r="AL30" s="5"/>
      <c r="AM30" s="5"/>
      <c r="AN30" s="17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27"/>
      <c r="BA30" s="5"/>
      <c r="BB30" s="5"/>
      <c r="BC30" s="5"/>
      <c r="BD30" s="5"/>
      <c r="BE30" s="5"/>
      <c r="BF30" s="27"/>
      <c r="BG30" s="27"/>
      <c r="BH30" s="5"/>
      <c r="BI30" s="5"/>
      <c r="BJ30" s="5">
        <f>SUM(E30:BI30)</f>
        <v>0</v>
      </c>
      <c r="BK30" s="20" t="s">
        <v>23</v>
      </c>
      <c r="BL30" s="20"/>
      <c r="BM30" s="20"/>
      <c r="BN30" s="5"/>
    </row>
    <row r="31" spans="1:66" s="8" customFormat="1" ht="11.25" hidden="1">
      <c r="A31" s="38"/>
      <c r="B31" s="8" t="s">
        <v>104</v>
      </c>
      <c r="C31" s="8" t="s">
        <v>105</v>
      </c>
      <c r="D31" s="20" t="s">
        <v>23</v>
      </c>
      <c r="E31" s="27"/>
      <c r="F31" s="27"/>
      <c r="G31" s="5"/>
      <c r="H31" s="32"/>
      <c r="I31" s="27"/>
      <c r="J31" s="27"/>
      <c r="K31" s="27"/>
      <c r="L31" s="27"/>
      <c r="M31" s="27"/>
      <c r="N31" s="27"/>
      <c r="O31" s="27"/>
      <c r="P31" s="27"/>
      <c r="Q31" s="5"/>
      <c r="R31" s="5"/>
      <c r="S31" s="5"/>
      <c r="T31" s="5"/>
      <c r="U31" s="5"/>
      <c r="V31" s="5"/>
      <c r="W31" s="27"/>
      <c r="X31" s="27"/>
      <c r="Y31" s="27"/>
      <c r="Z31" s="5"/>
      <c r="AA31" s="5"/>
      <c r="AB31" s="27"/>
      <c r="AC31" s="27"/>
      <c r="AD31" s="11"/>
      <c r="AE31" s="5"/>
      <c r="AF31" s="5"/>
      <c r="AG31" s="5"/>
      <c r="AH31" s="5"/>
      <c r="AI31" s="5"/>
      <c r="AJ31" s="5"/>
      <c r="AK31" s="5"/>
      <c r="AL31" s="5"/>
      <c r="AM31" s="5"/>
      <c r="AN31" s="17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27"/>
      <c r="BA31" s="5"/>
      <c r="BB31" s="5"/>
      <c r="BC31" s="5"/>
      <c r="BD31" s="5"/>
      <c r="BE31" s="5"/>
      <c r="BF31" s="27"/>
      <c r="BG31" s="27"/>
      <c r="BH31" s="5"/>
      <c r="BI31" s="5"/>
      <c r="BJ31" s="5">
        <f>SUM(E31:BI31)</f>
        <v>0</v>
      </c>
      <c r="BK31" s="20" t="s">
        <v>23</v>
      </c>
      <c r="BL31" s="20"/>
      <c r="BM31" s="20"/>
      <c r="BN31" s="5"/>
    </row>
    <row r="32" spans="1:66" s="8" customFormat="1" ht="11.25" hidden="1">
      <c r="A32" s="38"/>
      <c r="B32" s="8" t="s">
        <v>104</v>
      </c>
      <c r="C32" s="8" t="s">
        <v>105</v>
      </c>
      <c r="D32" s="20" t="s">
        <v>23</v>
      </c>
      <c r="E32" s="27"/>
      <c r="F32" s="27"/>
      <c r="G32" s="5"/>
      <c r="H32" s="32"/>
      <c r="I32" s="27"/>
      <c r="J32" s="27"/>
      <c r="K32" s="27"/>
      <c r="L32" s="27"/>
      <c r="M32" s="27"/>
      <c r="N32" s="27"/>
      <c r="O32" s="27"/>
      <c r="P32" s="27"/>
      <c r="Q32" s="5"/>
      <c r="R32" s="5"/>
      <c r="S32" s="5"/>
      <c r="T32" s="5"/>
      <c r="U32" s="5"/>
      <c r="V32" s="5"/>
      <c r="W32" s="27"/>
      <c r="X32" s="27"/>
      <c r="Y32" s="27"/>
      <c r="Z32" s="5"/>
      <c r="AA32" s="5"/>
      <c r="AB32" s="27"/>
      <c r="AC32" s="27"/>
      <c r="AD32" s="11"/>
      <c r="AE32" s="5"/>
      <c r="AF32" s="5"/>
      <c r="AG32" s="5"/>
      <c r="AH32" s="5"/>
      <c r="AI32" s="5"/>
      <c r="AJ32" s="5"/>
      <c r="AK32" s="5"/>
      <c r="AL32" s="5"/>
      <c r="AM32" s="5"/>
      <c r="AN32" s="17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27"/>
      <c r="BA32" s="5"/>
      <c r="BB32" s="5"/>
      <c r="BC32" s="5"/>
      <c r="BD32" s="5"/>
      <c r="BE32" s="5"/>
      <c r="BF32" s="27"/>
      <c r="BG32" s="27"/>
      <c r="BH32" s="5"/>
      <c r="BI32" s="5"/>
      <c r="BJ32" s="5">
        <f>SUM(E32:BI32)</f>
        <v>0</v>
      </c>
      <c r="BK32" s="20" t="s">
        <v>23</v>
      </c>
      <c r="BL32" s="20"/>
      <c r="BM32" s="20"/>
      <c r="BN32" s="5"/>
    </row>
    <row r="33" spans="1:66" s="8" customFormat="1" ht="11.25" hidden="1">
      <c r="A33" s="38"/>
      <c r="B33" s="8" t="s">
        <v>104</v>
      </c>
      <c r="C33" s="8" t="s">
        <v>105</v>
      </c>
      <c r="D33" s="20" t="s">
        <v>23</v>
      </c>
      <c r="E33" s="27"/>
      <c r="F33" s="27"/>
      <c r="G33" s="5"/>
      <c r="H33" s="32"/>
      <c r="I33" s="27"/>
      <c r="J33" s="27"/>
      <c r="K33" s="27"/>
      <c r="L33" s="27"/>
      <c r="M33" s="27"/>
      <c r="N33" s="27"/>
      <c r="O33" s="27"/>
      <c r="P33" s="27"/>
      <c r="Q33" s="5"/>
      <c r="R33" s="5"/>
      <c r="S33" s="5"/>
      <c r="T33" s="5"/>
      <c r="U33" s="5"/>
      <c r="V33" s="5"/>
      <c r="W33" s="27"/>
      <c r="X33" s="27"/>
      <c r="Y33" s="27"/>
      <c r="Z33" s="5"/>
      <c r="AA33" s="5"/>
      <c r="AB33" s="27"/>
      <c r="AC33" s="27"/>
      <c r="AD33" s="11"/>
      <c r="AE33" s="5"/>
      <c r="AF33" s="5"/>
      <c r="AG33" s="5"/>
      <c r="AH33" s="5"/>
      <c r="AI33" s="5"/>
      <c r="AJ33" s="5"/>
      <c r="AK33" s="5"/>
      <c r="AL33" s="5"/>
      <c r="AM33" s="5"/>
      <c r="AN33" s="17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27"/>
      <c r="BA33" s="5"/>
      <c r="BB33" s="5"/>
      <c r="BC33" s="5"/>
      <c r="BD33" s="5"/>
      <c r="BE33" s="5"/>
      <c r="BF33" s="27"/>
      <c r="BG33" s="27"/>
      <c r="BH33" s="5"/>
      <c r="BI33" s="5"/>
      <c r="BJ33" s="5">
        <f>SUM(E33:BI33)</f>
        <v>0</v>
      </c>
      <c r="BK33" s="20" t="s">
        <v>23</v>
      </c>
      <c r="BL33" s="20"/>
      <c r="BM33" s="20"/>
      <c r="BN33" s="5"/>
    </row>
    <row r="34" spans="1:66" s="8" customFormat="1" ht="11.25" hidden="1">
      <c r="A34" s="38"/>
      <c r="B34" s="8" t="s">
        <v>104</v>
      </c>
      <c r="C34" s="8" t="s">
        <v>105</v>
      </c>
      <c r="D34" s="20" t="s">
        <v>23</v>
      </c>
      <c r="E34" s="27"/>
      <c r="F34" s="27"/>
      <c r="G34" s="5"/>
      <c r="H34" s="32"/>
      <c r="I34" s="27"/>
      <c r="J34" s="27"/>
      <c r="K34" s="27"/>
      <c r="L34" s="27"/>
      <c r="M34" s="27"/>
      <c r="N34" s="27"/>
      <c r="O34" s="27"/>
      <c r="P34" s="27"/>
      <c r="Q34" s="5"/>
      <c r="R34" s="5"/>
      <c r="S34" s="5"/>
      <c r="T34" s="5"/>
      <c r="U34" s="5"/>
      <c r="V34" s="5"/>
      <c r="W34" s="27"/>
      <c r="X34" s="27"/>
      <c r="Y34" s="27"/>
      <c r="Z34" s="5"/>
      <c r="AA34" s="5"/>
      <c r="AB34" s="27"/>
      <c r="AC34" s="27"/>
      <c r="AD34" s="11"/>
      <c r="AE34" s="5"/>
      <c r="AF34" s="5"/>
      <c r="AG34" s="5"/>
      <c r="AH34" s="5"/>
      <c r="AI34" s="5"/>
      <c r="AJ34" s="5"/>
      <c r="AK34" s="5"/>
      <c r="AL34" s="5"/>
      <c r="AM34" s="5"/>
      <c r="AN34" s="17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27"/>
      <c r="BA34" s="5"/>
      <c r="BB34" s="5"/>
      <c r="BC34" s="5"/>
      <c r="BD34" s="5"/>
      <c r="BE34" s="5"/>
      <c r="BF34" s="27"/>
      <c r="BG34" s="27"/>
      <c r="BH34" s="5"/>
      <c r="BI34" s="5"/>
      <c r="BJ34" s="5">
        <f>SUM(E34:BI34)</f>
        <v>0</v>
      </c>
      <c r="BK34" s="20" t="s">
        <v>23</v>
      </c>
      <c r="BL34" s="20"/>
      <c r="BM34" s="20"/>
      <c r="BN34" s="5"/>
    </row>
    <row r="35" spans="1:66" s="8" customFormat="1" ht="11.25" hidden="1">
      <c r="A35" s="38"/>
      <c r="B35" s="8" t="s">
        <v>104</v>
      </c>
      <c r="C35" s="8" t="s">
        <v>105</v>
      </c>
      <c r="D35" s="20" t="s">
        <v>23</v>
      </c>
      <c r="E35" s="27"/>
      <c r="F35" s="27"/>
      <c r="G35" s="5"/>
      <c r="H35" s="32"/>
      <c r="I35" s="27"/>
      <c r="J35" s="27"/>
      <c r="K35" s="27"/>
      <c r="L35" s="27"/>
      <c r="M35" s="27"/>
      <c r="N35" s="27"/>
      <c r="O35" s="27"/>
      <c r="P35" s="27"/>
      <c r="Q35" s="5"/>
      <c r="R35" s="5"/>
      <c r="S35" s="5"/>
      <c r="T35" s="5"/>
      <c r="U35" s="5"/>
      <c r="V35" s="5"/>
      <c r="W35" s="27"/>
      <c r="X35" s="27"/>
      <c r="Y35" s="27"/>
      <c r="Z35" s="5"/>
      <c r="AA35" s="5"/>
      <c r="AB35" s="27"/>
      <c r="AC35" s="27"/>
      <c r="AD35" s="11"/>
      <c r="AE35" s="5"/>
      <c r="AF35" s="5"/>
      <c r="AG35" s="5"/>
      <c r="AH35" s="5"/>
      <c r="AI35" s="5"/>
      <c r="AJ35" s="5"/>
      <c r="AK35" s="5"/>
      <c r="AL35" s="5"/>
      <c r="AM35" s="5"/>
      <c r="AN35" s="17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27"/>
      <c r="BA35" s="5"/>
      <c r="BB35" s="5"/>
      <c r="BC35" s="5"/>
      <c r="BD35" s="5"/>
      <c r="BE35" s="5"/>
      <c r="BF35" s="27"/>
      <c r="BG35" s="27"/>
      <c r="BH35" s="5"/>
      <c r="BI35" s="5"/>
      <c r="BJ35" s="5">
        <f>SUM(E35:BI35)</f>
        <v>0</v>
      </c>
      <c r="BK35" s="20" t="s">
        <v>23</v>
      </c>
      <c r="BL35" s="20"/>
      <c r="BM35" s="20"/>
      <c r="BN35" s="5"/>
    </row>
    <row r="36" spans="1:66" s="8" customFormat="1" ht="11.25" hidden="1">
      <c r="A36" s="38"/>
      <c r="B36" s="8" t="s">
        <v>104</v>
      </c>
      <c r="C36" s="8" t="s">
        <v>105</v>
      </c>
      <c r="D36" s="20" t="s">
        <v>23</v>
      </c>
      <c r="E36" s="27"/>
      <c r="F36" s="27"/>
      <c r="G36" s="5"/>
      <c r="H36" s="32"/>
      <c r="I36" s="27"/>
      <c r="J36" s="27"/>
      <c r="K36" s="27"/>
      <c r="L36" s="27"/>
      <c r="M36" s="27"/>
      <c r="N36" s="27"/>
      <c r="O36" s="27"/>
      <c r="P36" s="27"/>
      <c r="Q36" s="5"/>
      <c r="R36" s="5"/>
      <c r="S36" s="5"/>
      <c r="T36" s="5"/>
      <c r="U36" s="5"/>
      <c r="V36" s="5"/>
      <c r="W36" s="27"/>
      <c r="X36" s="27"/>
      <c r="Y36" s="27"/>
      <c r="Z36" s="5"/>
      <c r="AA36" s="5"/>
      <c r="AB36" s="27"/>
      <c r="AC36" s="27"/>
      <c r="AD36" s="11"/>
      <c r="AE36" s="5"/>
      <c r="AF36" s="5"/>
      <c r="AG36" s="5"/>
      <c r="AH36" s="5"/>
      <c r="AI36" s="5"/>
      <c r="AJ36" s="5"/>
      <c r="AK36" s="5"/>
      <c r="AL36" s="5"/>
      <c r="AM36" s="5"/>
      <c r="AN36" s="17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27"/>
      <c r="BA36" s="5"/>
      <c r="BB36" s="5"/>
      <c r="BC36" s="5"/>
      <c r="BD36" s="5"/>
      <c r="BE36" s="5"/>
      <c r="BF36" s="27"/>
      <c r="BG36" s="27"/>
      <c r="BH36" s="5"/>
      <c r="BI36" s="5"/>
      <c r="BJ36" s="5">
        <f>SUM(E36:BI36)</f>
        <v>0</v>
      </c>
      <c r="BK36" s="20" t="s">
        <v>23</v>
      </c>
      <c r="BL36" s="20"/>
      <c r="BM36" s="20"/>
      <c r="BN36" s="5"/>
    </row>
    <row r="37" spans="1:66" s="8" customFormat="1" ht="11.25" hidden="1">
      <c r="A37" s="38"/>
      <c r="B37" s="8" t="s">
        <v>104</v>
      </c>
      <c r="C37" s="8" t="s">
        <v>105</v>
      </c>
      <c r="D37" s="20" t="s">
        <v>23</v>
      </c>
      <c r="E37" s="27"/>
      <c r="F37" s="27"/>
      <c r="G37" s="5"/>
      <c r="H37" s="32"/>
      <c r="I37" s="27"/>
      <c r="J37" s="27"/>
      <c r="K37" s="27"/>
      <c r="L37" s="27"/>
      <c r="M37" s="27"/>
      <c r="N37" s="27"/>
      <c r="O37" s="27"/>
      <c r="P37" s="27"/>
      <c r="Q37" s="5"/>
      <c r="R37" s="5"/>
      <c r="S37" s="5"/>
      <c r="T37" s="5"/>
      <c r="U37" s="5"/>
      <c r="V37" s="5"/>
      <c r="W37" s="27"/>
      <c r="X37" s="27"/>
      <c r="Y37" s="27"/>
      <c r="Z37" s="5"/>
      <c r="AA37" s="5"/>
      <c r="AB37" s="27"/>
      <c r="AC37" s="27"/>
      <c r="AD37" s="11"/>
      <c r="AE37" s="5"/>
      <c r="AF37" s="5"/>
      <c r="AG37" s="5"/>
      <c r="AH37" s="5"/>
      <c r="AI37" s="5"/>
      <c r="AJ37" s="5"/>
      <c r="AK37" s="5"/>
      <c r="AL37" s="5"/>
      <c r="AM37" s="5"/>
      <c r="AN37" s="17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27"/>
      <c r="BA37" s="5"/>
      <c r="BB37" s="5"/>
      <c r="BC37" s="5"/>
      <c r="BD37" s="5"/>
      <c r="BE37" s="5"/>
      <c r="BF37" s="27"/>
      <c r="BG37" s="27"/>
      <c r="BH37" s="5"/>
      <c r="BI37" s="5"/>
      <c r="BJ37" s="5">
        <f>SUM(E37:BI37)</f>
        <v>0</v>
      </c>
      <c r="BK37" s="20" t="s">
        <v>23</v>
      </c>
      <c r="BL37" s="20"/>
      <c r="BM37" s="20"/>
      <c r="BN37" s="5"/>
    </row>
    <row r="38" spans="1:66" s="8" customFormat="1" ht="11.25" hidden="1">
      <c r="A38" s="38"/>
      <c r="B38" s="8" t="s">
        <v>104</v>
      </c>
      <c r="C38" s="8" t="s">
        <v>105</v>
      </c>
      <c r="D38" s="20" t="s">
        <v>23</v>
      </c>
      <c r="E38" s="27"/>
      <c r="F38" s="27"/>
      <c r="G38" s="5"/>
      <c r="H38" s="32"/>
      <c r="I38" s="27"/>
      <c r="J38" s="27"/>
      <c r="K38" s="27"/>
      <c r="L38" s="27"/>
      <c r="M38" s="27"/>
      <c r="N38" s="27"/>
      <c r="O38" s="27"/>
      <c r="P38" s="27"/>
      <c r="Q38" s="5"/>
      <c r="R38" s="5"/>
      <c r="S38" s="5"/>
      <c r="T38" s="5"/>
      <c r="U38" s="5"/>
      <c r="V38" s="5"/>
      <c r="W38" s="27"/>
      <c r="X38" s="27"/>
      <c r="Y38" s="27"/>
      <c r="Z38" s="5"/>
      <c r="AA38" s="5"/>
      <c r="AB38" s="27"/>
      <c r="AC38" s="27"/>
      <c r="AD38" s="11"/>
      <c r="AE38" s="5"/>
      <c r="AF38" s="5"/>
      <c r="AG38" s="5"/>
      <c r="AH38" s="5"/>
      <c r="AI38" s="5"/>
      <c r="AJ38" s="5"/>
      <c r="AK38" s="5"/>
      <c r="AL38" s="5"/>
      <c r="AM38" s="5"/>
      <c r="AN38" s="17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27"/>
      <c r="BA38" s="5"/>
      <c r="BB38" s="5"/>
      <c r="BC38" s="5"/>
      <c r="BD38" s="5"/>
      <c r="BE38" s="5"/>
      <c r="BF38" s="27"/>
      <c r="BG38" s="27"/>
      <c r="BH38" s="5"/>
      <c r="BI38" s="5"/>
      <c r="BJ38" s="5">
        <f>SUM(E38:BI38)</f>
        <v>0</v>
      </c>
      <c r="BK38" s="20" t="s">
        <v>23</v>
      </c>
      <c r="BL38" s="20"/>
      <c r="BM38" s="20"/>
      <c r="BN38" s="5"/>
    </row>
    <row r="39" spans="1:66" s="9" customFormat="1" ht="11.25">
      <c r="A39" s="38" t="s">
        <v>199</v>
      </c>
      <c r="B39" s="9" t="str">
        <f aca="true" t="shared" si="1" ref="B39:B50">"BÉLYEGZŐPÁRNA FESTÉK"</f>
        <v>BÉLYEGZŐPÁRNA FESTÉK</v>
      </c>
      <c r="C39" s="9" t="s">
        <v>13</v>
      </c>
      <c r="D39" s="20" t="s">
        <v>23</v>
      </c>
      <c r="E39" s="26"/>
      <c r="F39" s="26"/>
      <c r="G39" s="4"/>
      <c r="H39" s="32"/>
      <c r="I39" s="26"/>
      <c r="J39" s="26"/>
      <c r="K39" s="26"/>
      <c r="L39" s="26"/>
      <c r="M39" s="26"/>
      <c r="N39" s="26"/>
      <c r="O39" s="26"/>
      <c r="P39" s="26"/>
      <c r="Q39" s="4"/>
      <c r="R39" s="4"/>
      <c r="S39" s="4"/>
      <c r="T39" s="4"/>
      <c r="U39" s="4"/>
      <c r="V39" s="4"/>
      <c r="W39" s="26">
        <v>3</v>
      </c>
      <c r="X39" s="26"/>
      <c r="Y39" s="26"/>
      <c r="Z39" s="4"/>
      <c r="AA39" s="4"/>
      <c r="AB39" s="26"/>
      <c r="AC39" s="26"/>
      <c r="AD39" s="10"/>
      <c r="AE39" s="4"/>
      <c r="AF39" s="4"/>
      <c r="AG39" s="4"/>
      <c r="AH39" s="4"/>
      <c r="AI39" s="4"/>
      <c r="AJ39" s="4"/>
      <c r="AK39" s="4"/>
      <c r="AL39" s="4"/>
      <c r="AM39" s="4"/>
      <c r="AN39" s="17"/>
      <c r="AO39" s="4"/>
      <c r="AP39" s="4"/>
      <c r="AQ39" s="4"/>
      <c r="AR39" s="4"/>
      <c r="AS39" s="4"/>
      <c r="AT39" s="4"/>
      <c r="AU39" s="4">
        <v>1</v>
      </c>
      <c r="AV39" s="4"/>
      <c r="AW39" s="4"/>
      <c r="AX39" s="4"/>
      <c r="AY39" s="4"/>
      <c r="AZ39" s="26"/>
      <c r="BA39" s="4"/>
      <c r="BB39" s="4"/>
      <c r="BC39" s="4"/>
      <c r="BD39" s="4"/>
      <c r="BE39" s="4"/>
      <c r="BF39" s="26">
        <v>1</v>
      </c>
      <c r="BG39" s="26"/>
      <c r="BH39" s="4"/>
      <c r="BI39" s="4"/>
      <c r="BJ39" s="5">
        <f>SUM(E39:BI39)</f>
        <v>5</v>
      </c>
      <c r="BK39" s="20" t="s">
        <v>23</v>
      </c>
      <c r="BL39" s="20"/>
      <c r="BM39" s="20"/>
      <c r="BN39" s="4"/>
    </row>
    <row r="40" spans="1:66" s="8" customFormat="1" ht="11.25" hidden="1">
      <c r="A40" s="38"/>
      <c r="B40" s="9" t="str">
        <f t="shared" si="1"/>
        <v>BÉLYEGZŐPÁRNA FESTÉK</v>
      </c>
      <c r="C40" s="9" t="s">
        <v>13</v>
      </c>
      <c r="D40" s="20" t="s">
        <v>23</v>
      </c>
      <c r="E40" s="27"/>
      <c r="F40" s="27"/>
      <c r="G40" s="5"/>
      <c r="H40" s="32"/>
      <c r="I40" s="27"/>
      <c r="J40" s="27"/>
      <c r="K40" s="27"/>
      <c r="L40" s="27"/>
      <c r="M40" s="27"/>
      <c r="N40" s="27"/>
      <c r="O40" s="27"/>
      <c r="P40" s="27"/>
      <c r="Q40" s="5"/>
      <c r="R40" s="5"/>
      <c r="S40" s="5"/>
      <c r="T40" s="5"/>
      <c r="U40" s="5"/>
      <c r="V40" s="5"/>
      <c r="W40" s="27"/>
      <c r="X40" s="27"/>
      <c r="Y40" s="27"/>
      <c r="Z40" s="5"/>
      <c r="AA40" s="5"/>
      <c r="AB40" s="27"/>
      <c r="AC40" s="27"/>
      <c r="AD40" s="11"/>
      <c r="AE40" s="5"/>
      <c r="AF40" s="5"/>
      <c r="AG40" s="5"/>
      <c r="AH40" s="5"/>
      <c r="AI40" s="5"/>
      <c r="AJ40" s="5"/>
      <c r="AK40" s="5"/>
      <c r="AL40" s="5"/>
      <c r="AM40" s="5"/>
      <c r="AN40" s="17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27"/>
      <c r="BA40" s="5"/>
      <c r="BB40" s="5"/>
      <c r="BC40" s="5"/>
      <c r="BD40" s="5"/>
      <c r="BE40" s="5"/>
      <c r="BF40" s="27"/>
      <c r="BG40" s="27"/>
      <c r="BH40" s="5"/>
      <c r="BI40" s="5"/>
      <c r="BJ40" s="5">
        <f>SUM(E40:BI40)</f>
        <v>0</v>
      </c>
      <c r="BK40" s="20" t="s">
        <v>23</v>
      </c>
      <c r="BL40" s="20"/>
      <c r="BM40" s="20"/>
      <c r="BN40" s="5"/>
    </row>
    <row r="41" spans="1:66" s="8" customFormat="1" ht="11.25" hidden="1">
      <c r="A41" s="38"/>
      <c r="B41" s="9" t="str">
        <f t="shared" si="1"/>
        <v>BÉLYEGZŐPÁRNA FESTÉK</v>
      </c>
      <c r="C41" s="9" t="s">
        <v>13</v>
      </c>
      <c r="D41" s="20" t="s">
        <v>23</v>
      </c>
      <c r="E41" s="27"/>
      <c r="F41" s="27"/>
      <c r="G41" s="5"/>
      <c r="H41" s="32"/>
      <c r="I41" s="27"/>
      <c r="J41" s="27"/>
      <c r="K41" s="27"/>
      <c r="L41" s="27"/>
      <c r="M41" s="27"/>
      <c r="N41" s="27"/>
      <c r="O41" s="27"/>
      <c r="P41" s="27"/>
      <c r="Q41" s="5"/>
      <c r="R41" s="5"/>
      <c r="S41" s="5"/>
      <c r="T41" s="5"/>
      <c r="U41" s="5"/>
      <c r="V41" s="5"/>
      <c r="W41" s="27"/>
      <c r="X41" s="27"/>
      <c r="Y41" s="27"/>
      <c r="Z41" s="5"/>
      <c r="AA41" s="5"/>
      <c r="AB41" s="27"/>
      <c r="AC41" s="27"/>
      <c r="AD41" s="11"/>
      <c r="AE41" s="5"/>
      <c r="AF41" s="5"/>
      <c r="AG41" s="5"/>
      <c r="AH41" s="5"/>
      <c r="AI41" s="5"/>
      <c r="AJ41" s="5"/>
      <c r="AK41" s="5"/>
      <c r="AL41" s="5"/>
      <c r="AM41" s="5"/>
      <c r="AN41" s="17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27"/>
      <c r="BA41" s="5"/>
      <c r="BB41" s="5"/>
      <c r="BC41" s="5"/>
      <c r="BD41" s="5"/>
      <c r="BE41" s="5"/>
      <c r="BF41" s="27"/>
      <c r="BG41" s="27"/>
      <c r="BH41" s="5"/>
      <c r="BI41" s="5"/>
      <c r="BJ41" s="5">
        <f>SUM(E41:BI41)</f>
        <v>0</v>
      </c>
      <c r="BK41" s="20" t="s">
        <v>23</v>
      </c>
      <c r="BL41" s="20"/>
      <c r="BM41" s="20"/>
      <c r="BN41" s="5"/>
    </row>
    <row r="42" spans="1:66" s="8" customFormat="1" ht="11.25" hidden="1">
      <c r="A42" s="38"/>
      <c r="B42" s="9" t="str">
        <f t="shared" si="1"/>
        <v>BÉLYEGZŐPÁRNA FESTÉK</v>
      </c>
      <c r="C42" s="9" t="s">
        <v>13</v>
      </c>
      <c r="D42" s="20" t="s">
        <v>23</v>
      </c>
      <c r="E42" s="27"/>
      <c r="F42" s="27"/>
      <c r="G42" s="5"/>
      <c r="H42" s="32"/>
      <c r="I42" s="27"/>
      <c r="J42" s="27"/>
      <c r="K42" s="27"/>
      <c r="L42" s="27"/>
      <c r="M42" s="27"/>
      <c r="N42" s="27"/>
      <c r="O42" s="27"/>
      <c r="P42" s="27"/>
      <c r="Q42" s="5"/>
      <c r="R42" s="5"/>
      <c r="S42" s="5"/>
      <c r="T42" s="5"/>
      <c r="U42" s="5"/>
      <c r="V42" s="5"/>
      <c r="W42" s="27"/>
      <c r="X42" s="27"/>
      <c r="Y42" s="27"/>
      <c r="Z42" s="5"/>
      <c r="AA42" s="5"/>
      <c r="AB42" s="27"/>
      <c r="AC42" s="27"/>
      <c r="AD42" s="11"/>
      <c r="AE42" s="5"/>
      <c r="AF42" s="5"/>
      <c r="AG42" s="5"/>
      <c r="AH42" s="5"/>
      <c r="AI42" s="5"/>
      <c r="AJ42" s="5"/>
      <c r="AK42" s="5"/>
      <c r="AL42" s="5"/>
      <c r="AM42" s="5"/>
      <c r="AN42" s="17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27"/>
      <c r="BA42" s="5"/>
      <c r="BB42" s="5"/>
      <c r="BC42" s="5"/>
      <c r="BD42" s="5"/>
      <c r="BE42" s="5"/>
      <c r="BF42" s="27"/>
      <c r="BG42" s="27"/>
      <c r="BH42" s="5"/>
      <c r="BI42" s="5"/>
      <c r="BJ42" s="5">
        <f>SUM(E42:BI42)</f>
        <v>0</v>
      </c>
      <c r="BK42" s="20" t="s">
        <v>23</v>
      </c>
      <c r="BL42" s="20"/>
      <c r="BM42" s="20"/>
      <c r="BN42" s="5"/>
    </row>
    <row r="43" spans="1:66" s="8" customFormat="1" ht="11.25" hidden="1">
      <c r="A43" s="38"/>
      <c r="B43" s="9" t="str">
        <f t="shared" si="1"/>
        <v>BÉLYEGZŐPÁRNA FESTÉK</v>
      </c>
      <c r="C43" s="9" t="s">
        <v>13</v>
      </c>
      <c r="D43" s="20" t="s">
        <v>23</v>
      </c>
      <c r="E43" s="27"/>
      <c r="F43" s="27"/>
      <c r="G43" s="5"/>
      <c r="H43" s="32"/>
      <c r="I43" s="27"/>
      <c r="J43" s="27"/>
      <c r="K43" s="27"/>
      <c r="L43" s="27"/>
      <c r="M43" s="27"/>
      <c r="N43" s="27"/>
      <c r="O43" s="27"/>
      <c r="P43" s="27"/>
      <c r="Q43" s="5"/>
      <c r="R43" s="5"/>
      <c r="S43" s="5"/>
      <c r="T43" s="5"/>
      <c r="U43" s="5"/>
      <c r="V43" s="5"/>
      <c r="W43" s="27"/>
      <c r="X43" s="27"/>
      <c r="Y43" s="27"/>
      <c r="Z43" s="5"/>
      <c r="AA43" s="5"/>
      <c r="AB43" s="27"/>
      <c r="AC43" s="27"/>
      <c r="AD43" s="11"/>
      <c r="AE43" s="5"/>
      <c r="AF43" s="5"/>
      <c r="AG43" s="5"/>
      <c r="AH43" s="5"/>
      <c r="AI43" s="5"/>
      <c r="AJ43" s="5"/>
      <c r="AK43" s="5"/>
      <c r="AL43" s="5"/>
      <c r="AM43" s="5"/>
      <c r="AN43" s="17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27"/>
      <c r="BA43" s="5"/>
      <c r="BB43" s="5"/>
      <c r="BC43" s="5"/>
      <c r="BD43" s="5"/>
      <c r="BE43" s="5"/>
      <c r="BF43" s="27"/>
      <c r="BG43" s="27"/>
      <c r="BH43" s="5"/>
      <c r="BI43" s="5"/>
      <c r="BJ43" s="5">
        <f>SUM(E43:BI43)</f>
        <v>0</v>
      </c>
      <c r="BK43" s="20" t="s">
        <v>23</v>
      </c>
      <c r="BL43" s="20"/>
      <c r="BM43" s="20"/>
      <c r="BN43" s="5"/>
    </row>
    <row r="44" spans="1:66" s="8" customFormat="1" ht="11.25" hidden="1">
      <c r="A44" s="38"/>
      <c r="B44" s="9" t="str">
        <f t="shared" si="1"/>
        <v>BÉLYEGZŐPÁRNA FESTÉK</v>
      </c>
      <c r="C44" s="9" t="s">
        <v>13</v>
      </c>
      <c r="D44" s="20" t="s">
        <v>23</v>
      </c>
      <c r="E44" s="27"/>
      <c r="F44" s="27"/>
      <c r="G44" s="5"/>
      <c r="H44" s="32"/>
      <c r="I44" s="27"/>
      <c r="J44" s="27"/>
      <c r="K44" s="27"/>
      <c r="L44" s="27"/>
      <c r="M44" s="27"/>
      <c r="N44" s="27"/>
      <c r="O44" s="27"/>
      <c r="P44" s="27"/>
      <c r="Q44" s="5"/>
      <c r="R44" s="5"/>
      <c r="S44" s="5"/>
      <c r="T44" s="5"/>
      <c r="U44" s="5"/>
      <c r="V44" s="5"/>
      <c r="W44" s="27"/>
      <c r="X44" s="27"/>
      <c r="Y44" s="27"/>
      <c r="Z44" s="5"/>
      <c r="AA44" s="5"/>
      <c r="AB44" s="27"/>
      <c r="AC44" s="27"/>
      <c r="AD44" s="11"/>
      <c r="AE44" s="5"/>
      <c r="AF44" s="5"/>
      <c r="AG44" s="5"/>
      <c r="AH44" s="5"/>
      <c r="AI44" s="5"/>
      <c r="AJ44" s="5"/>
      <c r="AK44" s="5"/>
      <c r="AL44" s="5"/>
      <c r="AM44" s="5"/>
      <c r="AN44" s="17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27"/>
      <c r="BA44" s="5"/>
      <c r="BB44" s="5"/>
      <c r="BC44" s="5"/>
      <c r="BD44" s="5"/>
      <c r="BE44" s="5"/>
      <c r="BF44" s="27"/>
      <c r="BG44" s="27"/>
      <c r="BH44" s="5"/>
      <c r="BI44" s="5"/>
      <c r="BJ44" s="5">
        <f>SUM(E44:BI44)</f>
        <v>0</v>
      </c>
      <c r="BK44" s="20" t="s">
        <v>23</v>
      </c>
      <c r="BL44" s="20"/>
      <c r="BM44" s="20"/>
      <c r="BN44" s="5"/>
    </row>
    <row r="45" spans="1:66" s="8" customFormat="1" ht="11.25" hidden="1">
      <c r="A45" s="38"/>
      <c r="B45" s="9" t="str">
        <f t="shared" si="1"/>
        <v>BÉLYEGZŐPÁRNA FESTÉK</v>
      </c>
      <c r="C45" s="9" t="s">
        <v>13</v>
      </c>
      <c r="D45" s="20" t="s">
        <v>23</v>
      </c>
      <c r="E45" s="27"/>
      <c r="F45" s="27"/>
      <c r="G45" s="5"/>
      <c r="H45" s="32"/>
      <c r="I45" s="27"/>
      <c r="J45" s="27"/>
      <c r="K45" s="27"/>
      <c r="L45" s="27"/>
      <c r="M45" s="27"/>
      <c r="N45" s="27"/>
      <c r="O45" s="27"/>
      <c r="P45" s="27"/>
      <c r="Q45" s="5"/>
      <c r="R45" s="5"/>
      <c r="S45" s="5"/>
      <c r="T45" s="5"/>
      <c r="U45" s="5"/>
      <c r="V45" s="5"/>
      <c r="W45" s="27"/>
      <c r="X45" s="27"/>
      <c r="Y45" s="27"/>
      <c r="Z45" s="5"/>
      <c r="AA45" s="5"/>
      <c r="AB45" s="27"/>
      <c r="AC45" s="27"/>
      <c r="AD45" s="11"/>
      <c r="AE45" s="5"/>
      <c r="AF45" s="5"/>
      <c r="AG45" s="5"/>
      <c r="AH45" s="5"/>
      <c r="AI45" s="5"/>
      <c r="AJ45" s="5"/>
      <c r="AK45" s="5"/>
      <c r="AL45" s="5"/>
      <c r="AM45" s="5"/>
      <c r="AN45" s="17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27"/>
      <c r="BA45" s="5"/>
      <c r="BB45" s="5"/>
      <c r="BC45" s="5"/>
      <c r="BD45" s="5"/>
      <c r="BE45" s="5"/>
      <c r="BF45" s="27"/>
      <c r="BG45" s="27"/>
      <c r="BH45" s="5"/>
      <c r="BI45" s="5"/>
      <c r="BJ45" s="5">
        <f>SUM(E45:BI45)</f>
        <v>0</v>
      </c>
      <c r="BK45" s="20" t="s">
        <v>23</v>
      </c>
      <c r="BL45" s="20"/>
      <c r="BM45" s="20"/>
      <c r="BN45" s="5"/>
    </row>
    <row r="46" spans="1:66" s="8" customFormat="1" ht="11.25" hidden="1">
      <c r="A46" s="38"/>
      <c r="B46" s="9" t="str">
        <f t="shared" si="1"/>
        <v>BÉLYEGZŐPÁRNA FESTÉK</v>
      </c>
      <c r="C46" s="9" t="s">
        <v>13</v>
      </c>
      <c r="D46" s="20" t="s">
        <v>23</v>
      </c>
      <c r="E46" s="27"/>
      <c r="F46" s="27"/>
      <c r="G46" s="5"/>
      <c r="H46" s="32"/>
      <c r="I46" s="27"/>
      <c r="J46" s="27"/>
      <c r="K46" s="27"/>
      <c r="L46" s="27"/>
      <c r="M46" s="27"/>
      <c r="N46" s="27"/>
      <c r="O46" s="27"/>
      <c r="P46" s="27"/>
      <c r="Q46" s="5"/>
      <c r="R46" s="5"/>
      <c r="S46" s="5"/>
      <c r="T46" s="5"/>
      <c r="U46" s="5"/>
      <c r="V46" s="5"/>
      <c r="W46" s="27"/>
      <c r="X46" s="27"/>
      <c r="Y46" s="27"/>
      <c r="Z46" s="5"/>
      <c r="AA46" s="5"/>
      <c r="AB46" s="27"/>
      <c r="AC46" s="27"/>
      <c r="AD46" s="11"/>
      <c r="AE46" s="5"/>
      <c r="AF46" s="5"/>
      <c r="AG46" s="5"/>
      <c r="AH46" s="5"/>
      <c r="AI46" s="5"/>
      <c r="AJ46" s="5"/>
      <c r="AK46" s="5"/>
      <c r="AL46" s="5"/>
      <c r="AM46" s="5"/>
      <c r="AN46" s="17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27"/>
      <c r="BA46" s="5"/>
      <c r="BB46" s="5"/>
      <c r="BC46" s="5"/>
      <c r="BD46" s="5"/>
      <c r="BE46" s="5"/>
      <c r="BF46" s="27"/>
      <c r="BG46" s="27"/>
      <c r="BH46" s="5"/>
      <c r="BI46" s="5"/>
      <c r="BJ46" s="5">
        <f>SUM(E46:BI46)</f>
        <v>0</v>
      </c>
      <c r="BK46" s="20" t="s">
        <v>23</v>
      </c>
      <c r="BL46" s="20"/>
      <c r="BM46" s="20"/>
      <c r="BN46" s="5"/>
    </row>
    <row r="47" spans="1:66" s="8" customFormat="1" ht="11.25" hidden="1">
      <c r="A47" s="38"/>
      <c r="B47" s="9" t="str">
        <f t="shared" si="1"/>
        <v>BÉLYEGZŐPÁRNA FESTÉK</v>
      </c>
      <c r="C47" s="9" t="s">
        <v>13</v>
      </c>
      <c r="D47" s="20" t="s">
        <v>23</v>
      </c>
      <c r="E47" s="27"/>
      <c r="F47" s="27"/>
      <c r="G47" s="5"/>
      <c r="H47" s="32"/>
      <c r="I47" s="27"/>
      <c r="J47" s="27"/>
      <c r="K47" s="27"/>
      <c r="L47" s="27"/>
      <c r="M47" s="27"/>
      <c r="N47" s="27"/>
      <c r="O47" s="27"/>
      <c r="P47" s="27"/>
      <c r="Q47" s="5"/>
      <c r="R47" s="5"/>
      <c r="S47" s="5"/>
      <c r="T47" s="5"/>
      <c r="U47" s="5"/>
      <c r="V47" s="5"/>
      <c r="W47" s="27"/>
      <c r="X47" s="27"/>
      <c r="Y47" s="27"/>
      <c r="Z47" s="5"/>
      <c r="AA47" s="5"/>
      <c r="AB47" s="27"/>
      <c r="AC47" s="27"/>
      <c r="AD47" s="11"/>
      <c r="AE47" s="5"/>
      <c r="AF47" s="5"/>
      <c r="AG47" s="5"/>
      <c r="AH47" s="5"/>
      <c r="AI47" s="5"/>
      <c r="AJ47" s="5"/>
      <c r="AK47" s="5"/>
      <c r="AL47" s="5"/>
      <c r="AM47" s="5"/>
      <c r="AN47" s="17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27"/>
      <c r="BA47" s="5"/>
      <c r="BB47" s="5"/>
      <c r="BC47" s="5"/>
      <c r="BD47" s="5"/>
      <c r="BE47" s="5"/>
      <c r="BF47" s="27"/>
      <c r="BG47" s="27"/>
      <c r="BH47" s="5"/>
      <c r="BI47" s="5"/>
      <c r="BJ47" s="5">
        <f>SUM(E47:BI47)</f>
        <v>0</v>
      </c>
      <c r="BK47" s="20" t="s">
        <v>23</v>
      </c>
      <c r="BL47" s="20"/>
      <c r="BM47" s="20"/>
      <c r="BN47" s="5"/>
    </row>
    <row r="48" spans="1:68" s="8" customFormat="1" ht="11.25" hidden="1">
      <c r="A48" s="38"/>
      <c r="B48" s="9" t="str">
        <f t="shared" si="1"/>
        <v>BÉLYEGZŐPÁRNA FESTÉK</v>
      </c>
      <c r="C48" s="9" t="s">
        <v>13</v>
      </c>
      <c r="D48" s="20" t="s">
        <v>23</v>
      </c>
      <c r="E48" s="27"/>
      <c r="F48" s="27"/>
      <c r="G48" s="5"/>
      <c r="H48" s="32"/>
      <c r="I48" s="27"/>
      <c r="J48" s="27"/>
      <c r="K48" s="27"/>
      <c r="L48" s="27"/>
      <c r="M48" s="27"/>
      <c r="N48" s="27"/>
      <c r="O48" s="27"/>
      <c r="P48" s="27"/>
      <c r="Q48" s="5"/>
      <c r="R48" s="5"/>
      <c r="S48" s="5"/>
      <c r="T48" s="5"/>
      <c r="U48" s="5"/>
      <c r="V48" s="5"/>
      <c r="W48" s="27"/>
      <c r="X48" s="27"/>
      <c r="Y48" s="27"/>
      <c r="Z48" s="5"/>
      <c r="AA48" s="5"/>
      <c r="AB48" s="27"/>
      <c r="AC48" s="27"/>
      <c r="AD48" s="11"/>
      <c r="AE48" s="5"/>
      <c r="AF48" s="5"/>
      <c r="AG48" s="5"/>
      <c r="AH48" s="5"/>
      <c r="AI48" s="5"/>
      <c r="AJ48" s="5"/>
      <c r="AK48" s="5"/>
      <c r="AL48" s="5"/>
      <c r="AM48" s="5"/>
      <c r="AN48" s="17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27"/>
      <c r="BA48" s="5"/>
      <c r="BB48" s="5"/>
      <c r="BC48" s="5"/>
      <c r="BD48" s="5"/>
      <c r="BE48" s="5"/>
      <c r="BF48" s="27"/>
      <c r="BG48" s="27"/>
      <c r="BH48" s="5"/>
      <c r="BI48" s="5"/>
      <c r="BJ48" s="5">
        <f>SUM(E48:BI48)</f>
        <v>0</v>
      </c>
      <c r="BK48" s="20" t="s">
        <v>23</v>
      </c>
      <c r="BL48" s="20"/>
      <c r="BM48" s="20"/>
      <c r="BN48" s="5"/>
      <c r="BP48" s="9"/>
    </row>
    <row r="49" spans="1:66" s="9" customFormat="1" ht="11.25" hidden="1">
      <c r="A49" s="38"/>
      <c r="B49" s="9" t="str">
        <f t="shared" si="1"/>
        <v>BÉLYEGZŐPÁRNA FESTÉK</v>
      </c>
      <c r="C49" s="9" t="s">
        <v>13</v>
      </c>
      <c r="D49" s="20" t="s">
        <v>23</v>
      </c>
      <c r="E49" s="26"/>
      <c r="F49" s="26"/>
      <c r="G49" s="4"/>
      <c r="H49" s="32"/>
      <c r="I49" s="26"/>
      <c r="J49" s="26"/>
      <c r="K49" s="26"/>
      <c r="L49" s="26"/>
      <c r="M49" s="26"/>
      <c r="N49" s="26"/>
      <c r="O49" s="26"/>
      <c r="P49" s="26"/>
      <c r="Q49" s="4"/>
      <c r="R49" s="4"/>
      <c r="S49" s="4"/>
      <c r="T49" s="4"/>
      <c r="U49" s="4"/>
      <c r="V49" s="4"/>
      <c r="W49" s="26"/>
      <c r="X49" s="26"/>
      <c r="Y49" s="26"/>
      <c r="Z49" s="4"/>
      <c r="AA49" s="4"/>
      <c r="AB49" s="26"/>
      <c r="AC49" s="26"/>
      <c r="AD49" s="10"/>
      <c r="AE49" s="4"/>
      <c r="AF49" s="4"/>
      <c r="AG49" s="4"/>
      <c r="AH49" s="4"/>
      <c r="AI49" s="4"/>
      <c r="AJ49" s="4"/>
      <c r="AK49" s="4"/>
      <c r="AL49" s="4"/>
      <c r="AM49" s="4"/>
      <c r="AN49" s="17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26"/>
      <c r="BA49" s="4"/>
      <c r="BB49" s="4"/>
      <c r="BC49" s="4"/>
      <c r="BD49" s="4"/>
      <c r="BE49" s="4"/>
      <c r="BF49" s="26"/>
      <c r="BG49" s="26"/>
      <c r="BH49" s="4"/>
      <c r="BI49" s="4"/>
      <c r="BJ49" s="5">
        <f>SUM(E49:BI49)</f>
        <v>0</v>
      </c>
      <c r="BK49" s="20" t="s">
        <v>23</v>
      </c>
      <c r="BL49" s="20"/>
      <c r="BM49" s="20"/>
      <c r="BN49" s="4"/>
    </row>
    <row r="50" spans="1:66" s="9" customFormat="1" ht="11.25" hidden="1">
      <c r="A50" s="38"/>
      <c r="B50" s="9" t="str">
        <f t="shared" si="1"/>
        <v>BÉLYEGZŐPÁRNA FESTÉK</v>
      </c>
      <c r="C50" s="9" t="s">
        <v>13</v>
      </c>
      <c r="D50" s="20" t="s">
        <v>23</v>
      </c>
      <c r="E50" s="26"/>
      <c r="F50" s="26"/>
      <c r="G50" s="4"/>
      <c r="H50" s="32"/>
      <c r="I50" s="26"/>
      <c r="J50" s="26"/>
      <c r="K50" s="26"/>
      <c r="L50" s="26"/>
      <c r="M50" s="26"/>
      <c r="N50" s="26"/>
      <c r="O50" s="26"/>
      <c r="P50" s="26"/>
      <c r="Q50" s="4"/>
      <c r="R50" s="4"/>
      <c r="S50" s="4"/>
      <c r="T50" s="4"/>
      <c r="U50" s="4"/>
      <c r="V50" s="4"/>
      <c r="W50" s="26"/>
      <c r="X50" s="26"/>
      <c r="Y50" s="26"/>
      <c r="Z50" s="4"/>
      <c r="AA50" s="4"/>
      <c r="AB50" s="26"/>
      <c r="AC50" s="26"/>
      <c r="AD50" s="10"/>
      <c r="AE50" s="4"/>
      <c r="AF50" s="4"/>
      <c r="AG50" s="4"/>
      <c r="AH50" s="4"/>
      <c r="AI50" s="4"/>
      <c r="AJ50" s="4"/>
      <c r="AK50" s="4"/>
      <c r="AL50" s="4"/>
      <c r="AM50" s="4"/>
      <c r="AN50" s="17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26"/>
      <c r="BA50" s="4"/>
      <c r="BB50" s="4"/>
      <c r="BC50" s="4"/>
      <c r="BD50" s="4"/>
      <c r="BE50" s="4"/>
      <c r="BF50" s="26"/>
      <c r="BG50" s="26"/>
      <c r="BH50" s="4"/>
      <c r="BI50" s="4"/>
      <c r="BJ50" s="5">
        <f>SUM(E50:BI50)</f>
        <v>0</v>
      </c>
      <c r="BK50" s="20" t="s">
        <v>23</v>
      </c>
      <c r="BL50" s="20"/>
      <c r="BM50" s="20"/>
      <c r="BN50" s="4"/>
    </row>
    <row r="51" spans="1:66" s="8" customFormat="1" ht="11.25">
      <c r="A51" s="38" t="s">
        <v>200</v>
      </c>
      <c r="B51" s="9" t="str">
        <f>"BINDER CSIPESZ (CLIPS)"</f>
        <v>BINDER CSIPESZ (CLIPS)</v>
      </c>
      <c r="C51" s="9" t="s">
        <v>77</v>
      </c>
      <c r="D51" s="20" t="s">
        <v>31</v>
      </c>
      <c r="E51" s="27">
        <v>1</v>
      </c>
      <c r="F51" s="27"/>
      <c r="G51" s="5"/>
      <c r="H51" s="32"/>
      <c r="I51" s="27"/>
      <c r="J51" s="27"/>
      <c r="K51" s="27"/>
      <c r="L51" s="27"/>
      <c r="M51" s="27"/>
      <c r="N51" s="27"/>
      <c r="O51" s="27"/>
      <c r="P51" s="27"/>
      <c r="Q51" s="5">
        <v>1</v>
      </c>
      <c r="R51" s="5"/>
      <c r="S51" s="5"/>
      <c r="T51" s="5"/>
      <c r="U51" s="5"/>
      <c r="V51" s="5"/>
      <c r="W51" s="27"/>
      <c r="X51" s="27"/>
      <c r="Y51" s="27"/>
      <c r="Z51" s="5"/>
      <c r="AA51" s="5"/>
      <c r="AB51" s="27"/>
      <c r="AC51" s="27"/>
      <c r="AD51" s="11"/>
      <c r="AE51" s="5"/>
      <c r="AF51" s="5"/>
      <c r="AG51" s="5"/>
      <c r="AH51" s="5"/>
      <c r="AI51" s="5"/>
      <c r="AJ51" s="5"/>
      <c r="AK51" s="5"/>
      <c r="AL51" s="5"/>
      <c r="AM51" s="5"/>
      <c r="AN51" s="17"/>
      <c r="AO51" s="5"/>
      <c r="AP51" s="5"/>
      <c r="AQ51" s="5"/>
      <c r="AR51" s="5"/>
      <c r="AS51" s="5"/>
      <c r="AT51" s="5"/>
      <c r="AU51" s="5">
        <v>1</v>
      </c>
      <c r="AV51" s="5"/>
      <c r="AW51" s="5"/>
      <c r="AX51" s="5"/>
      <c r="AY51" s="5"/>
      <c r="AZ51" s="27"/>
      <c r="BA51" s="5"/>
      <c r="BB51" s="5"/>
      <c r="BC51" s="5"/>
      <c r="BD51" s="5"/>
      <c r="BE51" s="5"/>
      <c r="BF51" s="27"/>
      <c r="BG51" s="27"/>
      <c r="BH51" s="5"/>
      <c r="BI51" s="5"/>
      <c r="BJ51" s="5">
        <f>SUM(E51:BI51)</f>
        <v>3</v>
      </c>
      <c r="BK51" s="20" t="s">
        <v>31</v>
      </c>
      <c r="BL51" s="20"/>
      <c r="BM51" s="20"/>
      <c r="BN51" s="5"/>
    </row>
    <row r="52" spans="1:66" s="8" customFormat="1" ht="11.25">
      <c r="A52" s="38" t="s">
        <v>201</v>
      </c>
      <c r="B52" s="9" t="str">
        <f>"BINDER CSIPESZ (CLIPS)"</f>
        <v>BINDER CSIPESZ (CLIPS)</v>
      </c>
      <c r="C52" s="9" t="s">
        <v>76</v>
      </c>
      <c r="D52" s="20" t="s">
        <v>31</v>
      </c>
      <c r="E52" s="27">
        <v>1</v>
      </c>
      <c r="F52" s="27"/>
      <c r="G52" s="5"/>
      <c r="H52" s="32"/>
      <c r="I52" s="27"/>
      <c r="J52" s="27">
        <v>2</v>
      </c>
      <c r="K52" s="27"/>
      <c r="L52" s="27"/>
      <c r="M52" s="27"/>
      <c r="N52" s="27"/>
      <c r="O52" s="27"/>
      <c r="P52" s="27"/>
      <c r="Q52" s="5">
        <v>1</v>
      </c>
      <c r="R52" s="5"/>
      <c r="S52" s="5"/>
      <c r="T52" s="5"/>
      <c r="U52" s="5"/>
      <c r="V52" s="5"/>
      <c r="W52" s="27"/>
      <c r="X52" s="27"/>
      <c r="Y52" s="27"/>
      <c r="Z52" s="5"/>
      <c r="AA52" s="5"/>
      <c r="AB52" s="27">
        <v>1</v>
      </c>
      <c r="AC52" s="27"/>
      <c r="AD52" s="11"/>
      <c r="AE52" s="5"/>
      <c r="AF52" s="5"/>
      <c r="AG52" s="5"/>
      <c r="AH52" s="5"/>
      <c r="AI52" s="5"/>
      <c r="AJ52" s="5"/>
      <c r="AK52" s="5"/>
      <c r="AL52" s="5"/>
      <c r="AM52" s="5"/>
      <c r="AN52" s="17"/>
      <c r="AO52" s="5"/>
      <c r="AP52" s="5"/>
      <c r="AQ52" s="5"/>
      <c r="AR52" s="5"/>
      <c r="AS52" s="5"/>
      <c r="AT52" s="5"/>
      <c r="AU52" s="5"/>
      <c r="AV52" s="5"/>
      <c r="AW52" s="5"/>
      <c r="AX52" s="5">
        <v>1</v>
      </c>
      <c r="AY52" s="5">
        <v>1</v>
      </c>
      <c r="AZ52" s="27">
        <v>3</v>
      </c>
      <c r="BA52" s="5"/>
      <c r="BB52" s="5"/>
      <c r="BC52" s="5"/>
      <c r="BD52" s="5"/>
      <c r="BE52" s="5"/>
      <c r="BF52" s="27"/>
      <c r="BG52" s="27"/>
      <c r="BH52" s="5"/>
      <c r="BI52" s="5"/>
      <c r="BJ52" s="5">
        <f>SUM(E52:BI52)</f>
        <v>10</v>
      </c>
      <c r="BK52" s="20" t="s">
        <v>31</v>
      </c>
      <c r="BL52" s="20"/>
      <c r="BM52" s="20"/>
      <c r="BN52" s="5"/>
    </row>
    <row r="53" spans="1:66" s="8" customFormat="1" ht="11.25">
      <c r="A53" s="38" t="s">
        <v>202</v>
      </c>
      <c r="B53" s="9" t="str">
        <f>"BINDER CSIPESZ (CLIPS)"</f>
        <v>BINDER CSIPESZ (CLIPS)</v>
      </c>
      <c r="C53" s="9" t="s">
        <v>75</v>
      </c>
      <c r="D53" s="20" t="s">
        <v>31</v>
      </c>
      <c r="E53" s="27">
        <v>1</v>
      </c>
      <c r="F53" s="27"/>
      <c r="G53" s="5"/>
      <c r="H53" s="32"/>
      <c r="I53" s="27"/>
      <c r="J53" s="27">
        <v>2</v>
      </c>
      <c r="K53" s="27"/>
      <c r="L53" s="27"/>
      <c r="M53" s="27"/>
      <c r="N53" s="27"/>
      <c r="O53" s="27"/>
      <c r="P53" s="27"/>
      <c r="Q53" s="5">
        <v>1</v>
      </c>
      <c r="R53" s="5"/>
      <c r="S53" s="5"/>
      <c r="T53" s="5"/>
      <c r="U53" s="5"/>
      <c r="V53" s="5"/>
      <c r="W53" s="27"/>
      <c r="X53" s="27"/>
      <c r="Y53" s="27"/>
      <c r="Z53" s="5"/>
      <c r="AA53" s="5"/>
      <c r="AB53" s="27">
        <v>1</v>
      </c>
      <c r="AC53" s="27"/>
      <c r="AD53" s="11"/>
      <c r="AE53" s="5"/>
      <c r="AF53" s="5"/>
      <c r="AG53" s="5"/>
      <c r="AH53" s="5"/>
      <c r="AI53" s="5"/>
      <c r="AJ53" s="5"/>
      <c r="AK53" s="5"/>
      <c r="AL53" s="5"/>
      <c r="AM53" s="5"/>
      <c r="AN53" s="17"/>
      <c r="AO53" s="5"/>
      <c r="AP53" s="5"/>
      <c r="AQ53" s="5"/>
      <c r="AR53" s="5"/>
      <c r="AS53" s="5">
        <v>1</v>
      </c>
      <c r="AT53" s="5"/>
      <c r="AU53" s="5"/>
      <c r="AV53" s="5"/>
      <c r="AW53" s="5">
        <v>1</v>
      </c>
      <c r="AX53" s="5"/>
      <c r="AY53" s="5"/>
      <c r="AZ53" s="27"/>
      <c r="BA53" s="5"/>
      <c r="BB53" s="5"/>
      <c r="BC53" s="5"/>
      <c r="BD53" s="5"/>
      <c r="BE53" s="5"/>
      <c r="BF53" s="27"/>
      <c r="BG53" s="27"/>
      <c r="BH53" s="5"/>
      <c r="BI53" s="5"/>
      <c r="BJ53" s="5">
        <f>SUM(E53:BI53)</f>
        <v>7</v>
      </c>
      <c r="BK53" s="20" t="s">
        <v>31</v>
      </c>
      <c r="BL53" s="20"/>
      <c r="BM53" s="20"/>
      <c r="BN53" s="5"/>
    </row>
    <row r="54" spans="1:66" s="8" customFormat="1" ht="11.25">
      <c r="A54" s="38" t="s">
        <v>203</v>
      </c>
      <c r="B54" s="9" t="str">
        <f>"BINDER CSIPESZ (CLIPS)"</f>
        <v>BINDER CSIPESZ (CLIPS)</v>
      </c>
      <c r="C54" s="9" t="s">
        <v>80</v>
      </c>
      <c r="D54" s="20" t="s">
        <v>31</v>
      </c>
      <c r="E54" s="27">
        <v>1</v>
      </c>
      <c r="F54" s="27"/>
      <c r="G54" s="5"/>
      <c r="H54" s="32"/>
      <c r="I54" s="27"/>
      <c r="J54" s="27">
        <v>1</v>
      </c>
      <c r="K54" s="27"/>
      <c r="L54" s="27"/>
      <c r="M54" s="27"/>
      <c r="N54" s="27"/>
      <c r="O54" s="27"/>
      <c r="P54" s="27"/>
      <c r="Q54" s="5">
        <v>1</v>
      </c>
      <c r="R54" s="5"/>
      <c r="S54" s="5"/>
      <c r="T54" s="5"/>
      <c r="U54" s="5"/>
      <c r="V54" s="5"/>
      <c r="W54" s="27"/>
      <c r="X54" s="27"/>
      <c r="Y54" s="27"/>
      <c r="Z54" s="5"/>
      <c r="AA54" s="5"/>
      <c r="AB54" s="27"/>
      <c r="AC54" s="27"/>
      <c r="AD54" s="11"/>
      <c r="AE54" s="5"/>
      <c r="AF54" s="5"/>
      <c r="AG54" s="5"/>
      <c r="AH54" s="5"/>
      <c r="AI54" s="5"/>
      <c r="AJ54" s="5"/>
      <c r="AK54" s="5"/>
      <c r="AL54" s="5"/>
      <c r="AM54" s="5"/>
      <c r="AN54" s="17"/>
      <c r="AO54" s="5"/>
      <c r="AP54" s="5"/>
      <c r="AQ54" s="5"/>
      <c r="AR54" s="5"/>
      <c r="AS54" s="5">
        <v>1</v>
      </c>
      <c r="AT54" s="5"/>
      <c r="AU54" s="5"/>
      <c r="AV54" s="5"/>
      <c r="AW54" s="5"/>
      <c r="AX54" s="5">
        <v>1</v>
      </c>
      <c r="AY54" s="5">
        <v>1</v>
      </c>
      <c r="AZ54" s="27"/>
      <c r="BA54" s="5"/>
      <c r="BB54" s="5"/>
      <c r="BC54" s="5"/>
      <c r="BD54" s="5"/>
      <c r="BE54" s="5"/>
      <c r="BF54" s="27"/>
      <c r="BG54" s="27"/>
      <c r="BH54" s="5"/>
      <c r="BI54" s="5"/>
      <c r="BJ54" s="5">
        <f>SUM(E54:BI54)</f>
        <v>6</v>
      </c>
      <c r="BK54" s="20" t="s">
        <v>31</v>
      </c>
      <c r="BL54" s="20"/>
      <c r="BM54" s="20"/>
      <c r="BN54" s="5"/>
    </row>
    <row r="55" spans="1:66" s="9" customFormat="1" ht="11.25" hidden="1">
      <c r="A55" s="38"/>
      <c r="B55" s="9" t="s">
        <v>47</v>
      </c>
      <c r="D55" s="17"/>
      <c r="E55" s="26"/>
      <c r="F55" s="26"/>
      <c r="G55" s="4"/>
      <c r="H55" s="32"/>
      <c r="I55" s="26"/>
      <c r="J55" s="26"/>
      <c r="K55" s="26"/>
      <c r="L55" s="26"/>
      <c r="M55" s="26"/>
      <c r="N55" s="26"/>
      <c r="O55" s="26"/>
      <c r="P55" s="26"/>
      <c r="Q55" s="4"/>
      <c r="R55" s="4"/>
      <c r="S55" s="4"/>
      <c r="T55" s="4"/>
      <c r="U55" s="4"/>
      <c r="V55" s="4"/>
      <c r="W55" s="26"/>
      <c r="X55" s="26"/>
      <c r="Y55" s="26"/>
      <c r="Z55" s="4"/>
      <c r="AA55" s="4"/>
      <c r="AB55" s="26"/>
      <c r="AC55" s="26"/>
      <c r="AD55" s="10"/>
      <c r="AE55" s="4"/>
      <c r="AF55" s="4"/>
      <c r="AG55" s="4"/>
      <c r="AH55" s="4"/>
      <c r="AI55" s="4"/>
      <c r="AJ55" s="4"/>
      <c r="AK55" s="4"/>
      <c r="AL55" s="4"/>
      <c r="AM55" s="4"/>
      <c r="AN55" s="17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26"/>
      <c r="BA55" s="4"/>
      <c r="BB55" s="4"/>
      <c r="BC55" s="4"/>
      <c r="BD55" s="4"/>
      <c r="BE55" s="4"/>
      <c r="BF55" s="26"/>
      <c r="BG55" s="26"/>
      <c r="BH55" s="4"/>
      <c r="BI55" s="4"/>
      <c r="BJ55" s="5">
        <f>SUM(E55:BI55)</f>
        <v>0</v>
      </c>
      <c r="BK55" s="17"/>
      <c r="BL55" s="17"/>
      <c r="BM55" s="17"/>
      <c r="BN55" s="4"/>
    </row>
    <row r="56" spans="1:66" s="9" customFormat="1" ht="11.25" hidden="1">
      <c r="A56" s="38"/>
      <c r="B56" s="9" t="s">
        <v>47</v>
      </c>
      <c r="C56" s="9" t="str">
        <f>"DELI 0620"</f>
        <v>DELI 0620</v>
      </c>
      <c r="D56" s="17"/>
      <c r="E56" s="26"/>
      <c r="F56" s="26"/>
      <c r="G56" s="4"/>
      <c r="H56" s="32"/>
      <c r="I56" s="26"/>
      <c r="J56" s="26"/>
      <c r="K56" s="26"/>
      <c r="L56" s="26"/>
      <c r="M56" s="26"/>
      <c r="N56" s="26"/>
      <c r="O56" s="26"/>
      <c r="P56" s="26"/>
      <c r="Q56" s="4"/>
      <c r="R56" s="4"/>
      <c r="S56" s="4"/>
      <c r="T56" s="4"/>
      <c r="U56" s="4"/>
      <c r="V56" s="4"/>
      <c r="W56" s="26"/>
      <c r="X56" s="26"/>
      <c r="Y56" s="26"/>
      <c r="Z56" s="4"/>
      <c r="AA56" s="4"/>
      <c r="AB56" s="26"/>
      <c r="AC56" s="26"/>
      <c r="AD56" s="10"/>
      <c r="AE56" s="4"/>
      <c r="AF56" s="4"/>
      <c r="AG56" s="4"/>
      <c r="AH56" s="4"/>
      <c r="AI56" s="4"/>
      <c r="AJ56" s="4"/>
      <c r="AK56" s="4"/>
      <c r="AL56" s="4"/>
      <c r="AM56" s="4"/>
      <c r="AN56" s="17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26"/>
      <c r="BA56" s="4"/>
      <c r="BB56" s="4"/>
      <c r="BC56" s="4"/>
      <c r="BD56" s="4"/>
      <c r="BE56" s="4"/>
      <c r="BF56" s="26"/>
      <c r="BG56" s="26"/>
      <c r="BH56" s="4"/>
      <c r="BI56" s="4"/>
      <c r="BJ56" s="5">
        <f>SUM(E56:BI56)</f>
        <v>0</v>
      </c>
      <c r="BK56" s="17"/>
      <c r="BL56" s="17"/>
      <c r="BM56" s="17"/>
      <c r="BN56" s="4"/>
    </row>
    <row r="57" spans="1:68" s="9" customFormat="1" ht="11.25" hidden="1">
      <c r="A57" s="38"/>
      <c r="B57" s="9" t="s">
        <v>47</v>
      </c>
      <c r="D57" s="17"/>
      <c r="E57" s="26"/>
      <c r="F57" s="26"/>
      <c r="G57" s="4"/>
      <c r="H57" s="32"/>
      <c r="I57" s="26"/>
      <c r="J57" s="26"/>
      <c r="K57" s="26"/>
      <c r="L57" s="26"/>
      <c r="M57" s="26"/>
      <c r="N57" s="26"/>
      <c r="O57" s="26"/>
      <c r="P57" s="26"/>
      <c r="Q57" s="4"/>
      <c r="R57" s="4"/>
      <c r="S57" s="4"/>
      <c r="T57" s="4"/>
      <c r="U57" s="4"/>
      <c r="V57" s="4"/>
      <c r="W57" s="26"/>
      <c r="X57" s="26"/>
      <c r="Y57" s="26"/>
      <c r="Z57" s="4"/>
      <c r="AA57" s="4"/>
      <c r="AB57" s="26"/>
      <c r="AC57" s="26"/>
      <c r="AD57" s="10"/>
      <c r="AE57" s="4"/>
      <c r="AF57" s="4"/>
      <c r="AG57" s="4"/>
      <c r="AH57" s="4"/>
      <c r="AI57" s="4"/>
      <c r="AJ57" s="4"/>
      <c r="AK57" s="4"/>
      <c r="AL57" s="4"/>
      <c r="AM57" s="4"/>
      <c r="AN57" s="17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26"/>
      <c r="BA57" s="4"/>
      <c r="BB57" s="4"/>
      <c r="BC57" s="4"/>
      <c r="BD57" s="4"/>
      <c r="BE57" s="4"/>
      <c r="BF57" s="26"/>
      <c r="BG57" s="26"/>
      <c r="BH57" s="4"/>
      <c r="BI57" s="4"/>
      <c r="BJ57" s="5">
        <f>SUM(E57:BI57)</f>
        <v>0</v>
      </c>
      <c r="BK57" s="17"/>
      <c r="BL57" s="17"/>
      <c r="BM57" s="17"/>
      <c r="BN57" s="4"/>
      <c r="BP57" s="8"/>
    </row>
    <row r="58" spans="1:66" s="8" customFormat="1" ht="11.25" hidden="1">
      <c r="A58" s="38"/>
      <c r="B58" s="9" t="s">
        <v>47</v>
      </c>
      <c r="C58" s="9" t="str">
        <f>"080X120 CM"</f>
        <v>080X120 CM</v>
      </c>
      <c r="D58" s="20"/>
      <c r="E58" s="27"/>
      <c r="F58" s="27"/>
      <c r="G58" s="5"/>
      <c r="H58" s="32"/>
      <c r="I58" s="27"/>
      <c r="J58" s="27"/>
      <c r="K58" s="27"/>
      <c r="L58" s="27"/>
      <c r="M58" s="27"/>
      <c r="N58" s="27"/>
      <c r="O58" s="27"/>
      <c r="P58" s="27"/>
      <c r="Q58" s="5"/>
      <c r="R58" s="5"/>
      <c r="S58" s="5"/>
      <c r="T58" s="5"/>
      <c r="U58" s="5"/>
      <c r="V58" s="5"/>
      <c r="W58" s="27"/>
      <c r="X58" s="27"/>
      <c r="Y58" s="27"/>
      <c r="Z58" s="5"/>
      <c r="AA58" s="5"/>
      <c r="AB58" s="27"/>
      <c r="AC58" s="27"/>
      <c r="AD58" s="11"/>
      <c r="AE58" s="5"/>
      <c r="AF58" s="5"/>
      <c r="AG58" s="5"/>
      <c r="AH58" s="5"/>
      <c r="AI58" s="5"/>
      <c r="AJ58" s="5"/>
      <c r="AK58" s="5"/>
      <c r="AL58" s="5"/>
      <c r="AM58" s="5"/>
      <c r="AN58" s="17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27"/>
      <c r="BA58" s="5"/>
      <c r="BB58" s="5"/>
      <c r="BC58" s="5"/>
      <c r="BD58" s="5"/>
      <c r="BE58" s="5"/>
      <c r="BF58" s="27"/>
      <c r="BG58" s="27"/>
      <c r="BH58" s="5"/>
      <c r="BI58" s="5"/>
      <c r="BJ58" s="5">
        <f>SUM(E58:BI58)</f>
        <v>0</v>
      </c>
      <c r="BK58" s="20"/>
      <c r="BL58" s="20"/>
      <c r="BM58" s="20"/>
      <c r="BN58" s="5"/>
    </row>
    <row r="59" spans="1:68" s="8" customFormat="1" ht="11.25" hidden="1">
      <c r="A59" s="38"/>
      <c r="B59" s="9" t="s">
        <v>47</v>
      </c>
      <c r="C59" s="9" t="str">
        <f>"5KG-OS"</f>
        <v>5KG-OS</v>
      </c>
      <c r="D59" s="20"/>
      <c r="E59" s="27"/>
      <c r="F59" s="27"/>
      <c r="G59" s="5"/>
      <c r="H59" s="32"/>
      <c r="I59" s="27"/>
      <c r="J59" s="27"/>
      <c r="K59" s="27"/>
      <c r="L59" s="27"/>
      <c r="M59" s="27"/>
      <c r="N59" s="27"/>
      <c r="O59" s="27"/>
      <c r="P59" s="27"/>
      <c r="Q59" s="5"/>
      <c r="R59" s="5"/>
      <c r="S59" s="5"/>
      <c r="T59" s="5"/>
      <c r="U59" s="5"/>
      <c r="V59" s="5"/>
      <c r="W59" s="27"/>
      <c r="X59" s="27"/>
      <c r="Y59" s="27"/>
      <c r="Z59" s="5"/>
      <c r="AA59" s="5"/>
      <c r="AB59" s="27"/>
      <c r="AC59" s="27"/>
      <c r="AD59" s="11"/>
      <c r="AE59" s="5"/>
      <c r="AF59" s="5"/>
      <c r="AG59" s="5"/>
      <c r="AH59" s="5"/>
      <c r="AI59" s="5"/>
      <c r="AJ59" s="5"/>
      <c r="AK59" s="5"/>
      <c r="AL59" s="5"/>
      <c r="AM59" s="5"/>
      <c r="AN59" s="17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27"/>
      <c r="BA59" s="5"/>
      <c r="BB59" s="5"/>
      <c r="BC59" s="5"/>
      <c r="BD59" s="5"/>
      <c r="BE59" s="5"/>
      <c r="BF59" s="27"/>
      <c r="BG59" s="27"/>
      <c r="BH59" s="5"/>
      <c r="BI59" s="5"/>
      <c r="BJ59" s="5">
        <f>SUM(E59:BI59)</f>
        <v>0</v>
      </c>
      <c r="BK59" s="20"/>
      <c r="BL59" s="20"/>
      <c r="BM59" s="20"/>
      <c r="BN59" s="5"/>
      <c r="BP59" s="9"/>
    </row>
    <row r="60" spans="1:66" s="9" customFormat="1" ht="11.25" hidden="1">
      <c r="A60" s="38"/>
      <c r="B60" s="9" t="s">
        <v>47</v>
      </c>
      <c r="C60" s="9" t="str">
        <f>"A/1"</f>
        <v>A/1</v>
      </c>
      <c r="D60" s="17"/>
      <c r="E60" s="26"/>
      <c r="F60" s="26"/>
      <c r="G60" s="4"/>
      <c r="H60" s="32"/>
      <c r="I60" s="26"/>
      <c r="J60" s="26"/>
      <c r="K60" s="26"/>
      <c r="L60" s="26"/>
      <c r="M60" s="26"/>
      <c r="N60" s="26"/>
      <c r="O60" s="26"/>
      <c r="P60" s="26"/>
      <c r="Q60" s="4"/>
      <c r="R60" s="4"/>
      <c r="S60" s="4"/>
      <c r="T60" s="4"/>
      <c r="U60" s="4"/>
      <c r="V60" s="4"/>
      <c r="W60" s="26"/>
      <c r="X60" s="26"/>
      <c r="Y60" s="26"/>
      <c r="Z60" s="4"/>
      <c r="AA60" s="4"/>
      <c r="AB60" s="26"/>
      <c r="AC60" s="26"/>
      <c r="AD60" s="10"/>
      <c r="AE60" s="4"/>
      <c r="AF60" s="4"/>
      <c r="AG60" s="4"/>
      <c r="AH60" s="4"/>
      <c r="AI60" s="4"/>
      <c r="AJ60" s="4"/>
      <c r="AK60" s="4"/>
      <c r="AL60" s="4"/>
      <c r="AM60" s="4"/>
      <c r="AN60" s="17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26"/>
      <c r="BA60" s="4"/>
      <c r="BB60" s="4"/>
      <c r="BC60" s="4"/>
      <c r="BD60" s="4"/>
      <c r="BE60" s="4"/>
      <c r="BF60" s="26"/>
      <c r="BG60" s="26"/>
      <c r="BH60" s="4"/>
      <c r="BI60" s="4"/>
      <c r="BJ60" s="5">
        <f>SUM(E60:BI60)</f>
        <v>0</v>
      </c>
      <c r="BK60" s="17"/>
      <c r="BL60" s="17"/>
      <c r="BM60" s="17"/>
      <c r="BN60" s="4"/>
    </row>
    <row r="61" spans="1:68" s="9" customFormat="1" ht="11.25" hidden="1">
      <c r="A61" s="38"/>
      <c r="B61" s="9" t="s">
        <v>47</v>
      </c>
      <c r="D61" s="17"/>
      <c r="E61" s="26"/>
      <c r="F61" s="26"/>
      <c r="G61" s="4"/>
      <c r="H61" s="32"/>
      <c r="I61" s="26"/>
      <c r="J61" s="26"/>
      <c r="K61" s="26"/>
      <c r="L61" s="26"/>
      <c r="M61" s="26"/>
      <c r="N61" s="26"/>
      <c r="O61" s="26"/>
      <c r="P61" s="26"/>
      <c r="Q61" s="4"/>
      <c r="R61" s="4"/>
      <c r="S61" s="4"/>
      <c r="T61" s="4"/>
      <c r="U61" s="4"/>
      <c r="V61" s="4"/>
      <c r="W61" s="26"/>
      <c r="X61" s="26"/>
      <c r="Y61" s="26"/>
      <c r="Z61" s="4"/>
      <c r="AA61" s="4"/>
      <c r="AB61" s="26"/>
      <c r="AC61" s="26"/>
      <c r="AD61" s="10"/>
      <c r="AE61" s="4"/>
      <c r="AF61" s="4"/>
      <c r="AG61" s="4"/>
      <c r="AH61" s="4"/>
      <c r="AI61" s="4"/>
      <c r="AJ61" s="4"/>
      <c r="AK61" s="4"/>
      <c r="AL61" s="4"/>
      <c r="AM61" s="4"/>
      <c r="AN61" s="17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26"/>
      <c r="BA61" s="4"/>
      <c r="BB61" s="4"/>
      <c r="BC61" s="4"/>
      <c r="BD61" s="4"/>
      <c r="BE61" s="4"/>
      <c r="BF61" s="26"/>
      <c r="BG61" s="26"/>
      <c r="BH61" s="4"/>
      <c r="BI61" s="4"/>
      <c r="BJ61" s="5">
        <f>SUM(E61:BI61)</f>
        <v>0</v>
      </c>
      <c r="BK61" s="17"/>
      <c r="BL61" s="17"/>
      <c r="BM61" s="17"/>
      <c r="BN61" s="4"/>
      <c r="BP61" s="8"/>
    </row>
    <row r="62" spans="1:66" s="8" customFormat="1" ht="11.25" hidden="1">
      <c r="A62" s="38"/>
      <c r="B62" s="9" t="s">
        <v>47</v>
      </c>
      <c r="C62" s="9"/>
      <c r="D62" s="20"/>
      <c r="E62" s="27"/>
      <c r="F62" s="27"/>
      <c r="G62" s="5"/>
      <c r="H62" s="32"/>
      <c r="I62" s="27"/>
      <c r="J62" s="27"/>
      <c r="K62" s="27"/>
      <c r="L62" s="27"/>
      <c r="M62" s="27"/>
      <c r="N62" s="27"/>
      <c r="O62" s="27"/>
      <c r="P62" s="27"/>
      <c r="Q62" s="5"/>
      <c r="R62" s="5"/>
      <c r="S62" s="5"/>
      <c r="T62" s="5"/>
      <c r="U62" s="5"/>
      <c r="V62" s="5"/>
      <c r="W62" s="27"/>
      <c r="X62" s="27"/>
      <c r="Y62" s="27"/>
      <c r="Z62" s="5"/>
      <c r="AA62" s="5"/>
      <c r="AB62" s="27"/>
      <c r="AC62" s="27"/>
      <c r="AD62" s="11"/>
      <c r="AE62" s="5"/>
      <c r="AF62" s="5"/>
      <c r="AG62" s="5"/>
      <c r="AH62" s="5"/>
      <c r="AI62" s="5"/>
      <c r="AJ62" s="5"/>
      <c r="AK62" s="5"/>
      <c r="AL62" s="5"/>
      <c r="AM62" s="5"/>
      <c r="AN62" s="17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27"/>
      <c r="BA62" s="5"/>
      <c r="BB62" s="5"/>
      <c r="BC62" s="5"/>
      <c r="BD62" s="5"/>
      <c r="BE62" s="5"/>
      <c r="BF62" s="27"/>
      <c r="BG62" s="27"/>
      <c r="BH62" s="5"/>
      <c r="BI62" s="5"/>
      <c r="BJ62" s="5">
        <f>SUM(E62:BI62)</f>
        <v>0</v>
      </c>
      <c r="BK62" s="20"/>
      <c r="BL62" s="20"/>
      <c r="BM62" s="20"/>
      <c r="BN62" s="5"/>
    </row>
    <row r="63" spans="1:66" s="8" customFormat="1" ht="11.25" hidden="1">
      <c r="A63" s="38"/>
      <c r="B63" s="9" t="s">
        <v>47</v>
      </c>
      <c r="C63" s="9" t="str">
        <f>"A/4 (20/40-ES)"</f>
        <v>A/4 (20/40-ES)</v>
      </c>
      <c r="D63" s="20"/>
      <c r="E63" s="27"/>
      <c r="F63" s="27"/>
      <c r="G63" s="5"/>
      <c r="H63" s="32"/>
      <c r="I63" s="27"/>
      <c r="J63" s="27"/>
      <c r="K63" s="27"/>
      <c r="L63" s="27"/>
      <c r="M63" s="27"/>
      <c r="N63" s="27"/>
      <c r="O63" s="27"/>
      <c r="P63" s="27"/>
      <c r="Q63" s="5"/>
      <c r="R63" s="5"/>
      <c r="S63" s="5"/>
      <c r="T63" s="5"/>
      <c r="U63" s="5"/>
      <c r="V63" s="5"/>
      <c r="W63" s="27"/>
      <c r="X63" s="27"/>
      <c r="Y63" s="27"/>
      <c r="Z63" s="5"/>
      <c r="AA63" s="5"/>
      <c r="AB63" s="27"/>
      <c r="AC63" s="27"/>
      <c r="AD63" s="11"/>
      <c r="AE63" s="5"/>
      <c r="AF63" s="5"/>
      <c r="AG63" s="5"/>
      <c r="AH63" s="5"/>
      <c r="AI63" s="5"/>
      <c r="AJ63" s="5"/>
      <c r="AK63" s="5"/>
      <c r="AL63" s="5"/>
      <c r="AM63" s="5"/>
      <c r="AN63" s="17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27"/>
      <c r="BA63" s="5"/>
      <c r="BB63" s="5"/>
      <c r="BC63" s="5"/>
      <c r="BD63" s="5"/>
      <c r="BE63" s="5"/>
      <c r="BF63" s="27"/>
      <c r="BG63" s="27"/>
      <c r="BH63" s="5"/>
      <c r="BI63" s="5"/>
      <c r="BJ63" s="5">
        <f>SUM(E63:BI63)</f>
        <v>0</v>
      </c>
      <c r="BK63" s="20"/>
      <c r="BL63" s="20"/>
      <c r="BM63" s="20"/>
      <c r="BN63" s="5"/>
    </row>
    <row r="64" spans="1:66" s="8" customFormat="1" ht="11.25" hidden="1">
      <c r="A64" s="38"/>
      <c r="B64" s="9" t="s">
        <v>47</v>
      </c>
      <c r="C64" s="9" t="str">
        <f>"A/4 (40/80-AS)"</f>
        <v>A/4 (40/80-AS)</v>
      </c>
      <c r="D64" s="20"/>
      <c r="E64" s="27"/>
      <c r="F64" s="27"/>
      <c r="G64" s="5"/>
      <c r="H64" s="32"/>
      <c r="I64" s="27"/>
      <c r="J64" s="27"/>
      <c r="K64" s="27"/>
      <c r="L64" s="27"/>
      <c r="M64" s="27"/>
      <c r="N64" s="27"/>
      <c r="O64" s="27"/>
      <c r="P64" s="27"/>
      <c r="Q64" s="5"/>
      <c r="R64" s="5"/>
      <c r="S64" s="5"/>
      <c r="T64" s="5"/>
      <c r="U64" s="5"/>
      <c r="V64" s="5"/>
      <c r="W64" s="27"/>
      <c r="X64" s="27"/>
      <c r="Y64" s="27"/>
      <c r="Z64" s="5"/>
      <c r="AA64" s="5"/>
      <c r="AB64" s="27"/>
      <c r="AC64" s="27"/>
      <c r="AD64" s="11"/>
      <c r="AE64" s="5"/>
      <c r="AF64" s="5"/>
      <c r="AG64" s="5"/>
      <c r="AH64" s="5"/>
      <c r="AI64" s="5"/>
      <c r="AJ64" s="5"/>
      <c r="AK64" s="5"/>
      <c r="AL64" s="5"/>
      <c r="AM64" s="5"/>
      <c r="AN64" s="17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27"/>
      <c r="BA64" s="5"/>
      <c r="BB64" s="5"/>
      <c r="BC64" s="5"/>
      <c r="BD64" s="5"/>
      <c r="BE64" s="5"/>
      <c r="BF64" s="27"/>
      <c r="BG64" s="27"/>
      <c r="BH64" s="5"/>
      <c r="BI64" s="5"/>
      <c r="BJ64" s="5">
        <f>SUM(E64:BI64)</f>
        <v>0</v>
      </c>
      <c r="BK64" s="20"/>
      <c r="BL64" s="20"/>
      <c r="BM64" s="20"/>
      <c r="BN64" s="5"/>
    </row>
    <row r="65" spans="1:66" s="8" customFormat="1" ht="11.25">
      <c r="A65" s="38" t="s">
        <v>204</v>
      </c>
      <c r="B65" s="9" t="str">
        <f aca="true" t="shared" si="2" ref="B65:B76">"BORÍTÉK (ÖNTAPADÓS) SZILIKONOS"</f>
        <v>BORÍTÉK (ÖNTAPADÓS) SZILIKONOS</v>
      </c>
      <c r="C65" s="9" t="s">
        <v>176</v>
      </c>
      <c r="D65" s="20" t="s">
        <v>23</v>
      </c>
      <c r="E65" s="27">
        <v>20</v>
      </c>
      <c r="F65" s="27"/>
      <c r="G65" s="5"/>
      <c r="H65" s="32"/>
      <c r="I65" s="27"/>
      <c r="J65" s="27">
        <v>20</v>
      </c>
      <c r="K65" s="27"/>
      <c r="L65" s="27"/>
      <c r="M65" s="27"/>
      <c r="N65" s="27">
        <v>20</v>
      </c>
      <c r="O65" s="27"/>
      <c r="P65" s="27"/>
      <c r="Q65" s="5">
        <v>50</v>
      </c>
      <c r="R65" s="5"/>
      <c r="S65" s="5"/>
      <c r="T65" s="5"/>
      <c r="U65" s="5"/>
      <c r="V65" s="5"/>
      <c r="W65" s="27">
        <v>500</v>
      </c>
      <c r="X65" s="27"/>
      <c r="Y65" s="27"/>
      <c r="Z65" s="5">
        <v>10</v>
      </c>
      <c r="AA65" s="5">
        <v>10</v>
      </c>
      <c r="AB65" s="27"/>
      <c r="AC65" s="27"/>
      <c r="AD65" s="11"/>
      <c r="AE65" s="5"/>
      <c r="AF65" s="5"/>
      <c r="AG65" s="5"/>
      <c r="AH65" s="5"/>
      <c r="AI65" s="5"/>
      <c r="AJ65" s="5"/>
      <c r="AK65" s="5"/>
      <c r="AL65" s="5"/>
      <c r="AM65" s="5"/>
      <c r="AN65" s="17"/>
      <c r="AO65" s="5"/>
      <c r="AP65" s="5"/>
      <c r="AQ65" s="5"/>
      <c r="AR65" s="5"/>
      <c r="AS65" s="5"/>
      <c r="AT65" s="5"/>
      <c r="AU65" s="5"/>
      <c r="AV65" s="5">
        <v>50</v>
      </c>
      <c r="AW65" s="5">
        <v>50</v>
      </c>
      <c r="AX65" s="5"/>
      <c r="AY65" s="5"/>
      <c r="AZ65" s="27"/>
      <c r="BA65" s="5"/>
      <c r="BB65" s="5"/>
      <c r="BC65" s="5"/>
      <c r="BD65" s="5"/>
      <c r="BE65" s="5"/>
      <c r="BF65" s="27"/>
      <c r="BG65" s="27"/>
      <c r="BH65" s="5"/>
      <c r="BI65" s="5"/>
      <c r="BJ65" s="5">
        <f>SUM(E65:BI65)</f>
        <v>730</v>
      </c>
      <c r="BK65" s="20" t="s">
        <v>23</v>
      </c>
      <c r="BL65" s="20"/>
      <c r="BM65" s="20"/>
      <c r="BN65" s="5"/>
    </row>
    <row r="66" spans="1:66" s="8" customFormat="1" ht="11.25">
      <c r="A66" s="38" t="s">
        <v>205</v>
      </c>
      <c r="B66" s="9" t="str">
        <f t="shared" si="2"/>
        <v>BORÍTÉK (ÖNTAPADÓS) SZILIKONOS</v>
      </c>
      <c r="C66" s="9" t="s">
        <v>66</v>
      </c>
      <c r="D66" s="20" t="s">
        <v>23</v>
      </c>
      <c r="E66" s="27">
        <v>20</v>
      </c>
      <c r="F66" s="27">
        <v>20</v>
      </c>
      <c r="G66" s="5"/>
      <c r="H66" s="32"/>
      <c r="I66" s="27"/>
      <c r="J66" s="33"/>
      <c r="K66" s="27"/>
      <c r="L66" s="27"/>
      <c r="M66" s="27"/>
      <c r="N66" s="27">
        <v>20</v>
      </c>
      <c r="O66" s="27"/>
      <c r="P66" s="27"/>
      <c r="Q66" s="5">
        <v>50</v>
      </c>
      <c r="R66" s="5"/>
      <c r="S66" s="5"/>
      <c r="T66" s="5"/>
      <c r="U66" s="5"/>
      <c r="V66" s="5"/>
      <c r="W66" s="27"/>
      <c r="X66" s="27"/>
      <c r="Y66" s="27"/>
      <c r="Z66" s="5"/>
      <c r="AA66" s="5">
        <v>10</v>
      </c>
      <c r="AB66" s="27"/>
      <c r="AC66" s="27"/>
      <c r="AD66" s="11"/>
      <c r="AE66" s="5"/>
      <c r="AF66" s="5"/>
      <c r="AG66" s="5"/>
      <c r="AH66" s="5"/>
      <c r="AI66" s="5"/>
      <c r="AJ66" s="5"/>
      <c r="AK66" s="5"/>
      <c r="AL66" s="5"/>
      <c r="AM66" s="5"/>
      <c r="AN66" s="17"/>
      <c r="AO66" s="5"/>
      <c r="AP66" s="5"/>
      <c r="AQ66" s="5"/>
      <c r="AR66" s="5"/>
      <c r="AS66" s="5"/>
      <c r="AT66" s="5"/>
      <c r="AU66" s="5"/>
      <c r="AV66" s="5"/>
      <c r="AW66" s="5">
        <v>50</v>
      </c>
      <c r="AX66" s="5"/>
      <c r="AY66" s="5"/>
      <c r="AZ66" s="27"/>
      <c r="BA66" s="5"/>
      <c r="BB66" s="5"/>
      <c r="BC66" s="5"/>
      <c r="BD66" s="5"/>
      <c r="BE66" s="5"/>
      <c r="BF66" s="27"/>
      <c r="BG66" s="27"/>
      <c r="BH66" s="5"/>
      <c r="BI66" s="5"/>
      <c r="BJ66" s="5">
        <f>SUM(E66:BI66)</f>
        <v>170</v>
      </c>
      <c r="BK66" s="20" t="s">
        <v>23</v>
      </c>
      <c r="BL66" s="20"/>
      <c r="BM66" s="20"/>
      <c r="BN66" s="5"/>
    </row>
    <row r="67" spans="1:66" s="8" customFormat="1" ht="11.25">
      <c r="A67" s="38" t="s">
        <v>206</v>
      </c>
      <c r="B67" s="9" t="str">
        <f t="shared" si="2"/>
        <v>BORÍTÉK (ÖNTAPADÓS) SZILIKONOS</v>
      </c>
      <c r="C67" s="9" t="s">
        <v>67</v>
      </c>
      <c r="D67" s="20" t="s">
        <v>23</v>
      </c>
      <c r="E67" s="27">
        <v>30</v>
      </c>
      <c r="F67" s="27">
        <v>50</v>
      </c>
      <c r="G67" s="5"/>
      <c r="H67" s="32"/>
      <c r="I67" s="27"/>
      <c r="J67" s="27">
        <v>40</v>
      </c>
      <c r="K67" s="27">
        <v>100</v>
      </c>
      <c r="L67" s="27">
        <v>50</v>
      </c>
      <c r="M67" s="27"/>
      <c r="N67" s="27">
        <v>20</v>
      </c>
      <c r="O67" s="27"/>
      <c r="P67" s="27"/>
      <c r="Q67" s="5">
        <v>100</v>
      </c>
      <c r="R67" s="5"/>
      <c r="S67" s="5"/>
      <c r="T67" s="5"/>
      <c r="U67" s="5"/>
      <c r="V67" s="5"/>
      <c r="W67" s="27"/>
      <c r="X67" s="27"/>
      <c r="Y67" s="27"/>
      <c r="Z67" s="5"/>
      <c r="AA67" s="5">
        <v>20</v>
      </c>
      <c r="AB67" s="27"/>
      <c r="AC67" s="27"/>
      <c r="AD67" s="11"/>
      <c r="AE67" s="5"/>
      <c r="AF67" s="5"/>
      <c r="AG67" s="5"/>
      <c r="AH67" s="5"/>
      <c r="AI67" s="5"/>
      <c r="AJ67" s="5"/>
      <c r="AK67" s="5"/>
      <c r="AL67" s="5"/>
      <c r="AM67" s="5"/>
      <c r="AN67" s="17"/>
      <c r="AO67" s="5"/>
      <c r="AP67" s="5"/>
      <c r="AQ67" s="5"/>
      <c r="AR67" s="5"/>
      <c r="AS67" s="5"/>
      <c r="AT67" s="5"/>
      <c r="AU67" s="5"/>
      <c r="AV67" s="5"/>
      <c r="AW67" s="5">
        <v>50</v>
      </c>
      <c r="AX67" s="5">
        <v>50</v>
      </c>
      <c r="AY67" s="5">
        <v>50</v>
      </c>
      <c r="AZ67" s="27"/>
      <c r="BA67" s="5"/>
      <c r="BB67" s="5"/>
      <c r="BC67" s="5"/>
      <c r="BD67" s="5"/>
      <c r="BE67" s="5"/>
      <c r="BF67" s="27">
        <v>50</v>
      </c>
      <c r="BG67" s="27"/>
      <c r="BH67" s="5"/>
      <c r="BI67" s="5"/>
      <c r="BJ67" s="5">
        <f>SUM(E67:BI67)</f>
        <v>610</v>
      </c>
      <c r="BK67" s="20" t="s">
        <v>23</v>
      </c>
      <c r="BL67" s="20"/>
      <c r="BM67" s="20"/>
      <c r="BN67" s="5"/>
    </row>
    <row r="68" spans="1:66" s="8" customFormat="1" ht="11.25" hidden="1">
      <c r="A68" s="38"/>
      <c r="B68" s="9" t="str">
        <f t="shared" si="2"/>
        <v>BORÍTÉK (ÖNTAPADÓS) SZILIKONOS</v>
      </c>
      <c r="C68" s="9" t="str">
        <f>"A/4"</f>
        <v>A/4</v>
      </c>
      <c r="D68" s="20" t="s">
        <v>23</v>
      </c>
      <c r="E68" s="27"/>
      <c r="F68" s="27"/>
      <c r="G68" s="5"/>
      <c r="H68" s="32"/>
      <c r="I68" s="27"/>
      <c r="J68" s="27"/>
      <c r="K68" s="27"/>
      <c r="L68" s="27"/>
      <c r="M68" s="27"/>
      <c r="N68" s="27"/>
      <c r="O68" s="27"/>
      <c r="P68" s="27"/>
      <c r="Q68" s="5"/>
      <c r="R68" s="5"/>
      <c r="S68" s="5"/>
      <c r="T68" s="5"/>
      <c r="U68" s="5"/>
      <c r="V68" s="5"/>
      <c r="W68" s="27"/>
      <c r="X68" s="27"/>
      <c r="Y68" s="27"/>
      <c r="Z68" s="5"/>
      <c r="AA68" s="5"/>
      <c r="AB68" s="27"/>
      <c r="AC68" s="27"/>
      <c r="AD68" s="11"/>
      <c r="AE68" s="5"/>
      <c r="AF68" s="5"/>
      <c r="AG68" s="5"/>
      <c r="AH68" s="5"/>
      <c r="AI68" s="5"/>
      <c r="AJ68" s="5"/>
      <c r="AK68" s="5"/>
      <c r="AL68" s="5"/>
      <c r="AM68" s="5"/>
      <c r="AN68" s="17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27"/>
      <c r="BA68" s="5"/>
      <c r="BB68" s="5"/>
      <c r="BC68" s="5"/>
      <c r="BD68" s="5"/>
      <c r="BE68" s="5"/>
      <c r="BF68" s="27"/>
      <c r="BG68" s="27"/>
      <c r="BH68" s="5"/>
      <c r="BI68" s="5"/>
      <c r="BJ68" s="5">
        <f>SUM(E68:BI68)</f>
        <v>0</v>
      </c>
      <c r="BK68" s="20" t="s">
        <v>23</v>
      </c>
      <c r="BL68" s="20"/>
      <c r="BM68" s="20"/>
      <c r="BN68" s="5"/>
    </row>
    <row r="69" spans="1:66" s="8" customFormat="1" ht="11.25" hidden="1">
      <c r="A69" s="38"/>
      <c r="B69" s="9" t="str">
        <f t="shared" si="2"/>
        <v>BORÍTÉK (ÖNTAPADÓS) SZILIKONOS</v>
      </c>
      <c r="C69" s="9" t="str">
        <f>"A/5"</f>
        <v>A/5</v>
      </c>
      <c r="D69" s="20" t="s">
        <v>23</v>
      </c>
      <c r="E69" s="27"/>
      <c r="F69" s="27"/>
      <c r="G69" s="5"/>
      <c r="H69" s="32"/>
      <c r="I69" s="27"/>
      <c r="J69" s="27"/>
      <c r="K69" s="27"/>
      <c r="L69" s="27"/>
      <c r="M69" s="27"/>
      <c r="N69" s="27"/>
      <c r="O69" s="27"/>
      <c r="P69" s="27"/>
      <c r="Q69" s="5"/>
      <c r="R69" s="5"/>
      <c r="S69" s="5"/>
      <c r="T69" s="5"/>
      <c r="U69" s="5"/>
      <c r="V69" s="5"/>
      <c r="W69" s="27"/>
      <c r="X69" s="27"/>
      <c r="Y69" s="27"/>
      <c r="Z69" s="5"/>
      <c r="AA69" s="5"/>
      <c r="AB69" s="27"/>
      <c r="AC69" s="27"/>
      <c r="AD69" s="11"/>
      <c r="AE69" s="5"/>
      <c r="AF69" s="5"/>
      <c r="AG69" s="5"/>
      <c r="AH69" s="5"/>
      <c r="AI69" s="5"/>
      <c r="AJ69" s="5"/>
      <c r="AK69" s="5"/>
      <c r="AL69" s="5"/>
      <c r="AM69" s="5"/>
      <c r="AN69" s="17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27"/>
      <c r="BA69" s="5"/>
      <c r="BB69" s="5"/>
      <c r="BC69" s="5"/>
      <c r="BD69" s="5"/>
      <c r="BE69" s="5"/>
      <c r="BF69" s="27"/>
      <c r="BG69" s="27"/>
      <c r="BH69" s="5"/>
      <c r="BI69" s="5"/>
      <c r="BJ69" s="5">
        <f>SUM(E69:BI69)</f>
        <v>0</v>
      </c>
      <c r="BK69" s="20" t="s">
        <v>23</v>
      </c>
      <c r="BL69" s="20"/>
      <c r="BM69" s="20"/>
      <c r="BN69" s="5"/>
    </row>
    <row r="70" spans="1:66" s="8" customFormat="1" ht="11.25" hidden="1">
      <c r="A70" s="38"/>
      <c r="B70" s="9" t="str">
        <f t="shared" si="2"/>
        <v>BORÍTÉK (ÖNTAPADÓS) SZILIKONOS</v>
      </c>
      <c r="C70" s="9" t="s">
        <v>14</v>
      </c>
      <c r="D70" s="20" t="s">
        <v>23</v>
      </c>
      <c r="E70" s="27"/>
      <c r="F70" s="27"/>
      <c r="G70" s="5"/>
      <c r="H70" s="32"/>
      <c r="I70" s="27"/>
      <c r="J70" s="27"/>
      <c r="K70" s="27"/>
      <c r="L70" s="27"/>
      <c r="M70" s="27"/>
      <c r="N70" s="27"/>
      <c r="O70" s="27"/>
      <c r="P70" s="27"/>
      <c r="Q70" s="5"/>
      <c r="R70" s="5"/>
      <c r="S70" s="5"/>
      <c r="T70" s="5"/>
      <c r="U70" s="5"/>
      <c r="V70" s="5"/>
      <c r="W70" s="27"/>
      <c r="X70" s="27"/>
      <c r="Y70" s="27"/>
      <c r="Z70" s="5"/>
      <c r="AA70" s="5"/>
      <c r="AB70" s="27"/>
      <c r="AC70" s="27"/>
      <c r="AD70" s="11"/>
      <c r="AE70" s="5"/>
      <c r="AF70" s="5"/>
      <c r="AG70" s="5"/>
      <c r="AH70" s="5"/>
      <c r="AI70" s="5"/>
      <c r="AJ70" s="5"/>
      <c r="AK70" s="5"/>
      <c r="AL70" s="5"/>
      <c r="AM70" s="5"/>
      <c r="AN70" s="17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27"/>
      <c r="BA70" s="5"/>
      <c r="BB70" s="5"/>
      <c r="BC70" s="5"/>
      <c r="BD70" s="5"/>
      <c r="BE70" s="5"/>
      <c r="BF70" s="27"/>
      <c r="BG70" s="27"/>
      <c r="BH70" s="5"/>
      <c r="BI70" s="5"/>
      <c r="BJ70" s="5">
        <f>SUM(E70:BI70)</f>
        <v>0</v>
      </c>
      <c r="BK70" s="20" t="s">
        <v>23</v>
      </c>
      <c r="BL70" s="20"/>
      <c r="BM70" s="20"/>
      <c r="BN70" s="5"/>
    </row>
    <row r="71" spans="1:68" s="8" customFormat="1" ht="11.25" hidden="1">
      <c r="A71" s="38"/>
      <c r="B71" s="9" t="str">
        <f t="shared" si="2"/>
        <v>BORÍTÉK (ÖNTAPADÓS) SZILIKONOS</v>
      </c>
      <c r="C71" s="9"/>
      <c r="D71" s="20" t="s">
        <v>23</v>
      </c>
      <c r="E71" s="27"/>
      <c r="F71" s="27"/>
      <c r="G71" s="5"/>
      <c r="H71" s="32"/>
      <c r="I71" s="27"/>
      <c r="J71" s="27"/>
      <c r="K71" s="27"/>
      <c r="L71" s="27"/>
      <c r="M71" s="27"/>
      <c r="N71" s="27"/>
      <c r="O71" s="27"/>
      <c r="P71" s="27"/>
      <c r="Q71" s="5"/>
      <c r="R71" s="5"/>
      <c r="S71" s="5"/>
      <c r="T71" s="5"/>
      <c r="U71" s="5"/>
      <c r="V71" s="5"/>
      <c r="W71" s="27"/>
      <c r="X71" s="27"/>
      <c r="Y71" s="27"/>
      <c r="Z71" s="5"/>
      <c r="AA71" s="5"/>
      <c r="AB71" s="27"/>
      <c r="AC71" s="27"/>
      <c r="AD71" s="11"/>
      <c r="AE71" s="5"/>
      <c r="AF71" s="5"/>
      <c r="AG71" s="5"/>
      <c r="AH71" s="5"/>
      <c r="AI71" s="5"/>
      <c r="AJ71" s="5"/>
      <c r="AK71" s="5"/>
      <c r="AL71" s="5"/>
      <c r="AM71" s="5"/>
      <c r="AN71" s="17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27"/>
      <c r="BA71" s="5"/>
      <c r="BB71" s="5"/>
      <c r="BC71" s="5"/>
      <c r="BD71" s="5"/>
      <c r="BE71" s="5"/>
      <c r="BF71" s="27"/>
      <c r="BG71" s="27"/>
      <c r="BH71" s="5"/>
      <c r="BI71" s="5"/>
      <c r="BJ71" s="5">
        <f>SUM(E71:BI71)</f>
        <v>0</v>
      </c>
      <c r="BK71" s="20" t="s">
        <v>23</v>
      </c>
      <c r="BL71" s="20"/>
      <c r="BM71" s="20"/>
      <c r="BN71" s="5"/>
      <c r="BP71" s="9"/>
    </row>
    <row r="72" spans="1:66" s="9" customFormat="1" ht="11.25" hidden="1">
      <c r="A72" s="38"/>
      <c r="B72" s="9" t="str">
        <f t="shared" si="2"/>
        <v>BORÍTÉK (ÖNTAPADÓS) SZILIKONOS</v>
      </c>
      <c r="D72" s="20" t="s">
        <v>23</v>
      </c>
      <c r="E72" s="26"/>
      <c r="F72" s="26"/>
      <c r="G72" s="4"/>
      <c r="H72" s="32"/>
      <c r="I72" s="26"/>
      <c r="J72" s="26"/>
      <c r="K72" s="26"/>
      <c r="L72" s="26"/>
      <c r="M72" s="26"/>
      <c r="N72" s="26"/>
      <c r="O72" s="26"/>
      <c r="P72" s="26"/>
      <c r="Q72" s="4"/>
      <c r="R72" s="4"/>
      <c r="S72" s="4"/>
      <c r="T72" s="4"/>
      <c r="U72" s="4"/>
      <c r="V72" s="4"/>
      <c r="W72" s="26"/>
      <c r="X72" s="26"/>
      <c r="Y72" s="26"/>
      <c r="Z72" s="4"/>
      <c r="AA72" s="4"/>
      <c r="AB72" s="26"/>
      <c r="AC72" s="26"/>
      <c r="AD72" s="10"/>
      <c r="AE72" s="4"/>
      <c r="AF72" s="4"/>
      <c r="AG72" s="4"/>
      <c r="AH72" s="4"/>
      <c r="AI72" s="4"/>
      <c r="AJ72" s="4"/>
      <c r="AK72" s="4"/>
      <c r="AL72" s="4"/>
      <c r="AM72" s="4"/>
      <c r="AN72" s="17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26"/>
      <c r="BA72" s="4"/>
      <c r="BB72" s="4"/>
      <c r="BC72" s="4"/>
      <c r="BD72" s="4"/>
      <c r="BE72" s="4"/>
      <c r="BF72" s="26"/>
      <c r="BG72" s="26"/>
      <c r="BH72" s="4"/>
      <c r="BI72" s="4"/>
      <c r="BJ72" s="5">
        <f>SUM(E72:BI72)</f>
        <v>0</v>
      </c>
      <c r="BK72" s="20" t="s">
        <v>23</v>
      </c>
      <c r="BL72" s="20"/>
      <c r="BM72" s="20"/>
      <c r="BN72" s="4"/>
    </row>
    <row r="73" spans="1:66" s="9" customFormat="1" ht="11.25" hidden="1">
      <c r="A73" s="38"/>
      <c r="B73" s="9" t="str">
        <f t="shared" si="2"/>
        <v>BORÍTÉK (ÖNTAPADÓS) SZILIKONOS</v>
      </c>
      <c r="C73" s="9" t="str">
        <f>"B.318-206"</f>
        <v>B.318-206</v>
      </c>
      <c r="D73" s="20" t="s">
        <v>23</v>
      </c>
      <c r="E73" s="26"/>
      <c r="F73" s="26"/>
      <c r="G73" s="4"/>
      <c r="H73" s="32"/>
      <c r="I73" s="26"/>
      <c r="J73" s="26"/>
      <c r="K73" s="26"/>
      <c r="L73" s="26"/>
      <c r="M73" s="26"/>
      <c r="N73" s="26"/>
      <c r="O73" s="26"/>
      <c r="P73" s="26"/>
      <c r="Q73" s="4"/>
      <c r="R73" s="4"/>
      <c r="S73" s="4"/>
      <c r="T73" s="4"/>
      <c r="U73" s="4"/>
      <c r="V73" s="4"/>
      <c r="W73" s="26"/>
      <c r="X73" s="26"/>
      <c r="Y73" s="26"/>
      <c r="Z73" s="4"/>
      <c r="AA73" s="4"/>
      <c r="AB73" s="26"/>
      <c r="AC73" s="26"/>
      <c r="AD73" s="10"/>
      <c r="AE73" s="4"/>
      <c r="AF73" s="4"/>
      <c r="AG73" s="4"/>
      <c r="AH73" s="4"/>
      <c r="AI73" s="4"/>
      <c r="AJ73" s="4"/>
      <c r="AK73" s="4"/>
      <c r="AL73" s="4"/>
      <c r="AM73" s="4"/>
      <c r="AN73" s="17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26"/>
      <c r="BA73" s="4"/>
      <c r="BB73" s="4"/>
      <c r="BC73" s="4"/>
      <c r="BD73" s="4"/>
      <c r="BE73" s="4"/>
      <c r="BF73" s="26"/>
      <c r="BG73" s="26"/>
      <c r="BH73" s="4"/>
      <c r="BI73" s="4"/>
      <c r="BJ73" s="5">
        <f>SUM(E73:BI73)</f>
        <v>0</v>
      </c>
      <c r="BK73" s="20" t="s">
        <v>23</v>
      </c>
      <c r="BL73" s="20"/>
      <c r="BM73" s="20"/>
      <c r="BN73" s="4"/>
    </row>
    <row r="74" spans="1:66" s="9" customFormat="1" ht="11.25" hidden="1">
      <c r="A74" s="38"/>
      <c r="B74" s="9" t="str">
        <f t="shared" si="2"/>
        <v>BORÍTÉK (ÖNTAPADÓS) SZILIKONOS</v>
      </c>
      <c r="C74" s="9" t="str">
        <f>"C.18-72"</f>
        <v>C.18-72</v>
      </c>
      <c r="D74" s="20" t="s">
        <v>23</v>
      </c>
      <c r="E74" s="26"/>
      <c r="F74" s="26"/>
      <c r="G74" s="4"/>
      <c r="H74" s="32"/>
      <c r="I74" s="26"/>
      <c r="J74" s="26"/>
      <c r="K74" s="26"/>
      <c r="L74" s="26"/>
      <c r="M74" s="26"/>
      <c r="N74" s="26"/>
      <c r="O74" s="26"/>
      <c r="P74" s="26"/>
      <c r="Q74" s="4"/>
      <c r="R74" s="4"/>
      <c r="S74" s="4"/>
      <c r="T74" s="4"/>
      <c r="U74" s="4"/>
      <c r="V74" s="4"/>
      <c r="W74" s="26"/>
      <c r="X74" s="26"/>
      <c r="Y74" s="26"/>
      <c r="Z74" s="4"/>
      <c r="AA74" s="4"/>
      <c r="AB74" s="26"/>
      <c r="AC74" s="26"/>
      <c r="AD74" s="10"/>
      <c r="AE74" s="4"/>
      <c r="AF74" s="4"/>
      <c r="AG74" s="4"/>
      <c r="AH74" s="4"/>
      <c r="AI74" s="4"/>
      <c r="AJ74" s="4"/>
      <c r="AK74" s="4"/>
      <c r="AL74" s="4"/>
      <c r="AM74" s="4"/>
      <c r="AN74" s="17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26"/>
      <c r="BA74" s="4"/>
      <c r="BB74" s="4"/>
      <c r="BC74" s="4"/>
      <c r="BD74" s="4"/>
      <c r="BE74" s="4"/>
      <c r="BF74" s="26"/>
      <c r="BG74" s="26"/>
      <c r="BH74" s="4"/>
      <c r="BI74" s="4"/>
      <c r="BJ74" s="5">
        <f>SUM(E74:BI74)</f>
        <v>0</v>
      </c>
      <c r="BK74" s="20" t="s">
        <v>23</v>
      </c>
      <c r="BL74" s="20"/>
      <c r="BM74" s="20"/>
      <c r="BN74" s="4"/>
    </row>
    <row r="75" spans="1:66" s="9" customFormat="1" ht="11.25" hidden="1">
      <c r="A75" s="38"/>
      <c r="B75" s="9" t="str">
        <f t="shared" si="2"/>
        <v>BORÍTÉK (ÖNTAPADÓS) SZILIKONOS</v>
      </c>
      <c r="D75" s="20" t="s">
        <v>23</v>
      </c>
      <c r="E75" s="26"/>
      <c r="F75" s="26"/>
      <c r="G75" s="4"/>
      <c r="H75" s="32"/>
      <c r="I75" s="26"/>
      <c r="J75" s="26"/>
      <c r="K75" s="26"/>
      <c r="L75" s="26"/>
      <c r="M75" s="26"/>
      <c r="N75" s="26"/>
      <c r="O75" s="26"/>
      <c r="P75" s="26"/>
      <c r="Q75" s="4"/>
      <c r="R75" s="4"/>
      <c r="S75" s="4"/>
      <c r="T75" s="4"/>
      <c r="U75" s="4"/>
      <c r="V75" s="4"/>
      <c r="W75" s="26"/>
      <c r="X75" s="26"/>
      <c r="Y75" s="26"/>
      <c r="Z75" s="4"/>
      <c r="AA75" s="4"/>
      <c r="AB75" s="26"/>
      <c r="AC75" s="26"/>
      <c r="AD75" s="10"/>
      <c r="AE75" s="4"/>
      <c r="AF75" s="4"/>
      <c r="AG75" s="4"/>
      <c r="AH75" s="4"/>
      <c r="AI75" s="4"/>
      <c r="AJ75" s="4"/>
      <c r="AK75" s="4"/>
      <c r="AL75" s="4"/>
      <c r="AM75" s="4"/>
      <c r="AN75" s="17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26"/>
      <c r="BA75" s="4"/>
      <c r="BB75" s="4"/>
      <c r="BC75" s="4"/>
      <c r="BD75" s="4"/>
      <c r="BE75" s="4"/>
      <c r="BF75" s="26"/>
      <c r="BG75" s="26"/>
      <c r="BH75" s="4"/>
      <c r="BI75" s="4"/>
      <c r="BJ75" s="5">
        <f>SUM(E75:BI75)</f>
        <v>0</v>
      </c>
      <c r="BK75" s="20" t="s">
        <v>23</v>
      </c>
      <c r="BL75" s="20"/>
      <c r="BM75" s="20"/>
      <c r="BN75" s="4"/>
    </row>
    <row r="76" spans="1:66" s="9" customFormat="1" ht="11.25">
      <c r="A76" s="38" t="s">
        <v>207</v>
      </c>
      <c r="B76" s="9" t="str">
        <f t="shared" si="2"/>
        <v>BORÍTÉK (ÖNTAPADÓS) SZILIKONOS</v>
      </c>
      <c r="C76" s="9" t="s">
        <v>147</v>
      </c>
      <c r="D76" s="20" t="s">
        <v>23</v>
      </c>
      <c r="E76" s="26"/>
      <c r="F76" s="26"/>
      <c r="G76" s="4"/>
      <c r="H76" s="32"/>
      <c r="I76" s="26"/>
      <c r="J76" s="26"/>
      <c r="K76" s="26"/>
      <c r="L76" s="26"/>
      <c r="M76" s="26"/>
      <c r="N76" s="26"/>
      <c r="O76" s="26"/>
      <c r="P76" s="26"/>
      <c r="Q76" s="4"/>
      <c r="R76" s="4"/>
      <c r="S76" s="4"/>
      <c r="T76" s="4"/>
      <c r="U76" s="4"/>
      <c r="V76" s="4"/>
      <c r="W76" s="26">
        <v>50</v>
      </c>
      <c r="X76" s="26"/>
      <c r="Y76" s="26"/>
      <c r="Z76" s="4"/>
      <c r="AA76" s="4"/>
      <c r="AB76" s="26"/>
      <c r="AC76" s="26"/>
      <c r="AD76" s="10"/>
      <c r="AE76" s="4"/>
      <c r="AF76" s="4"/>
      <c r="AG76" s="4"/>
      <c r="AH76" s="4"/>
      <c r="AI76" s="4"/>
      <c r="AJ76" s="4"/>
      <c r="AK76" s="4"/>
      <c r="AL76" s="4"/>
      <c r="AM76" s="4"/>
      <c r="AN76" s="17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26"/>
      <c r="BA76" s="4"/>
      <c r="BB76" s="4"/>
      <c r="BC76" s="4"/>
      <c r="BD76" s="4"/>
      <c r="BE76" s="4"/>
      <c r="BF76" s="26"/>
      <c r="BG76" s="26"/>
      <c r="BH76" s="4"/>
      <c r="BI76" s="4"/>
      <c r="BJ76" s="5">
        <f>SUM(E76:BI76)</f>
        <v>50</v>
      </c>
      <c r="BK76" s="20" t="s">
        <v>23</v>
      </c>
      <c r="BL76" s="20"/>
      <c r="BM76" s="20"/>
      <c r="BN76" s="4"/>
    </row>
    <row r="77" spans="1:66" s="9" customFormat="1" ht="11.25">
      <c r="A77" s="38" t="s">
        <v>208</v>
      </c>
      <c r="B77" s="9" t="s">
        <v>145</v>
      </c>
      <c r="C77" s="9" t="s">
        <v>146</v>
      </c>
      <c r="D77" s="20" t="s">
        <v>23</v>
      </c>
      <c r="E77" s="26"/>
      <c r="F77" s="26"/>
      <c r="G77" s="4"/>
      <c r="H77" s="32"/>
      <c r="I77" s="26"/>
      <c r="J77" s="26"/>
      <c r="K77" s="26"/>
      <c r="L77" s="26"/>
      <c r="M77" s="26"/>
      <c r="N77" s="26"/>
      <c r="O77" s="26"/>
      <c r="P77" s="26"/>
      <c r="Q77" s="4">
        <v>10</v>
      </c>
      <c r="R77" s="4"/>
      <c r="S77" s="4"/>
      <c r="T77" s="4"/>
      <c r="U77" s="4"/>
      <c r="V77" s="4"/>
      <c r="W77" s="26"/>
      <c r="X77" s="26"/>
      <c r="Y77" s="26"/>
      <c r="Z77" s="4"/>
      <c r="AA77" s="4"/>
      <c r="AB77" s="26"/>
      <c r="AC77" s="26"/>
      <c r="AD77" s="10"/>
      <c r="AE77" s="4"/>
      <c r="AF77" s="4"/>
      <c r="AG77" s="4"/>
      <c r="AH77" s="4"/>
      <c r="AI77" s="4"/>
      <c r="AJ77" s="4"/>
      <c r="AK77" s="4"/>
      <c r="AL77" s="4"/>
      <c r="AM77" s="4"/>
      <c r="AN77" s="17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26"/>
      <c r="BA77" s="4"/>
      <c r="BB77" s="4"/>
      <c r="BC77" s="4"/>
      <c r="BD77" s="4"/>
      <c r="BE77" s="4"/>
      <c r="BF77" s="26"/>
      <c r="BG77" s="26"/>
      <c r="BH77" s="4"/>
      <c r="BI77" s="4"/>
      <c r="BJ77" s="5">
        <f>SUM(E77:BI77)</f>
        <v>10</v>
      </c>
      <c r="BK77" s="20" t="s">
        <v>23</v>
      </c>
      <c r="BL77" s="20"/>
      <c r="BM77" s="20"/>
      <c r="BN77" s="4"/>
    </row>
    <row r="78" spans="1:66" s="8" customFormat="1" ht="11.25">
      <c r="A78" s="38" t="s">
        <v>209</v>
      </c>
      <c r="B78" s="8" t="s">
        <v>81</v>
      </c>
      <c r="C78" s="8" t="s">
        <v>82</v>
      </c>
      <c r="D78" s="20" t="s">
        <v>23</v>
      </c>
      <c r="E78" s="27">
        <v>2</v>
      </c>
      <c r="F78" s="27"/>
      <c r="G78" s="5"/>
      <c r="H78" s="30"/>
      <c r="I78" s="27"/>
      <c r="J78" s="27"/>
      <c r="K78" s="27"/>
      <c r="L78" s="27"/>
      <c r="M78" s="27"/>
      <c r="N78" s="27"/>
      <c r="O78" s="27"/>
      <c r="P78" s="27"/>
      <c r="Q78" s="5"/>
      <c r="R78" s="5"/>
      <c r="S78" s="5"/>
      <c r="T78" s="5"/>
      <c r="U78" s="5"/>
      <c r="V78" s="5"/>
      <c r="W78" s="27"/>
      <c r="X78" s="27"/>
      <c r="Y78" s="27"/>
      <c r="Z78" s="5"/>
      <c r="AA78" s="5">
        <v>10</v>
      </c>
      <c r="AB78" s="27">
        <v>10</v>
      </c>
      <c r="AC78" s="27"/>
      <c r="AD78" s="11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27"/>
      <c r="BA78" s="5"/>
      <c r="BB78" s="5"/>
      <c r="BC78" s="5"/>
      <c r="BD78" s="5"/>
      <c r="BE78" s="5"/>
      <c r="BF78" s="27"/>
      <c r="BG78" s="27"/>
      <c r="BH78" s="5"/>
      <c r="BI78" s="5"/>
      <c r="BJ78" s="5">
        <f>SUM(E78:BI78)</f>
        <v>22</v>
      </c>
      <c r="BK78" s="20" t="s">
        <v>23</v>
      </c>
      <c r="BL78" s="20"/>
      <c r="BM78" s="20"/>
      <c r="BN78" s="5"/>
    </row>
    <row r="79" spans="1:66" s="8" customFormat="1" ht="11.25">
      <c r="A79" s="38" t="s">
        <v>210</v>
      </c>
      <c r="B79" s="8" t="s">
        <v>108</v>
      </c>
      <c r="C79" s="8" t="s">
        <v>82</v>
      </c>
      <c r="D79" s="20" t="s">
        <v>23</v>
      </c>
      <c r="E79" s="27"/>
      <c r="F79" s="27"/>
      <c r="G79" s="5">
        <v>5</v>
      </c>
      <c r="H79" s="27"/>
      <c r="I79" s="27"/>
      <c r="J79" s="27"/>
      <c r="K79" s="27"/>
      <c r="L79" s="27"/>
      <c r="M79" s="27"/>
      <c r="N79" s="27"/>
      <c r="O79" s="27"/>
      <c r="P79" s="27"/>
      <c r="Q79" s="5"/>
      <c r="R79" s="5"/>
      <c r="S79" s="5"/>
      <c r="T79" s="5"/>
      <c r="U79" s="5"/>
      <c r="V79" s="5"/>
      <c r="W79" s="27"/>
      <c r="X79" s="27"/>
      <c r="Y79" s="27"/>
      <c r="Z79" s="5"/>
      <c r="AA79" s="5">
        <v>10</v>
      </c>
      <c r="AB79" s="27"/>
      <c r="AC79" s="27"/>
      <c r="AD79" s="11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27"/>
      <c r="BA79" s="5"/>
      <c r="BB79" s="5"/>
      <c r="BC79" s="5"/>
      <c r="BD79" s="5"/>
      <c r="BE79" s="5"/>
      <c r="BF79" s="27"/>
      <c r="BG79" s="27"/>
      <c r="BH79" s="5"/>
      <c r="BI79" s="5"/>
      <c r="BJ79" s="5">
        <f>SUM(E79:BI79)</f>
        <v>15</v>
      </c>
      <c r="BK79" s="20" t="s">
        <v>23</v>
      </c>
      <c r="BL79" s="20"/>
      <c r="BM79" s="20"/>
      <c r="BN79" s="5"/>
    </row>
    <row r="80" spans="1:66" s="8" customFormat="1" ht="11.25">
      <c r="A80" s="38" t="s">
        <v>211</v>
      </c>
      <c r="B80" s="9" t="s">
        <v>45</v>
      </c>
      <c r="C80" s="9" t="s">
        <v>15</v>
      </c>
      <c r="D80" s="20" t="s">
        <v>23</v>
      </c>
      <c r="E80" s="26"/>
      <c r="F80" s="26">
        <v>4</v>
      </c>
      <c r="G80" s="4"/>
      <c r="H80" s="32"/>
      <c r="I80" s="26"/>
      <c r="J80" s="26"/>
      <c r="K80" s="26"/>
      <c r="L80" s="26"/>
      <c r="M80" s="26"/>
      <c r="N80" s="26"/>
      <c r="O80" s="26"/>
      <c r="P80" s="26"/>
      <c r="Q80" s="4"/>
      <c r="R80" s="4"/>
      <c r="S80" s="4"/>
      <c r="T80" s="4"/>
      <c r="U80" s="4"/>
      <c r="V80" s="4"/>
      <c r="W80" s="26"/>
      <c r="X80" s="26"/>
      <c r="Y80" s="26"/>
      <c r="Z80" s="4"/>
      <c r="AA80" s="4"/>
      <c r="AB80" s="26"/>
      <c r="AC80" s="26"/>
      <c r="AD80" s="10"/>
      <c r="AE80" s="4"/>
      <c r="AF80" s="4"/>
      <c r="AG80" s="4"/>
      <c r="AH80" s="4"/>
      <c r="AI80" s="4"/>
      <c r="AJ80" s="4"/>
      <c r="AK80" s="4"/>
      <c r="AL80" s="4"/>
      <c r="AM80" s="4"/>
      <c r="AN80" s="17"/>
      <c r="AO80" s="4"/>
      <c r="AP80" s="4"/>
      <c r="AQ80" s="4"/>
      <c r="AR80" s="4"/>
      <c r="AS80" s="4">
        <v>3</v>
      </c>
      <c r="AT80" s="4"/>
      <c r="AU80" s="4">
        <v>5</v>
      </c>
      <c r="AV80" s="4">
        <v>2</v>
      </c>
      <c r="AW80" s="4"/>
      <c r="AX80" s="4"/>
      <c r="AY80" s="4"/>
      <c r="AZ80" s="26"/>
      <c r="BA80" s="4"/>
      <c r="BB80" s="4"/>
      <c r="BC80" s="4"/>
      <c r="BD80" s="4"/>
      <c r="BE80" s="4"/>
      <c r="BF80" s="26"/>
      <c r="BG80" s="26"/>
      <c r="BH80" s="4"/>
      <c r="BI80" s="4"/>
      <c r="BJ80" s="5">
        <f>SUM(E80:BI80)</f>
        <v>14</v>
      </c>
      <c r="BK80" s="20" t="s">
        <v>23</v>
      </c>
      <c r="BL80" s="20"/>
      <c r="BM80" s="20"/>
      <c r="BN80" s="5"/>
    </row>
    <row r="81" spans="1:66" s="8" customFormat="1" ht="11.25">
      <c r="A81" s="38" t="s">
        <v>212</v>
      </c>
      <c r="B81" s="9" t="str">
        <f>"CERUZA (ZEBRA) PIXIRON"</f>
        <v>CERUZA (ZEBRA) PIXIRON</v>
      </c>
      <c r="C81" s="9" t="str">
        <f>"0,7 MM"</f>
        <v>0,7 MM</v>
      </c>
      <c r="D81" s="20" t="s">
        <v>23</v>
      </c>
      <c r="E81" s="26"/>
      <c r="F81" s="26"/>
      <c r="G81" s="4"/>
      <c r="H81" s="32"/>
      <c r="I81" s="26"/>
      <c r="J81" s="26"/>
      <c r="K81" s="26"/>
      <c r="L81" s="26"/>
      <c r="M81" s="26"/>
      <c r="N81" s="26"/>
      <c r="O81" s="26"/>
      <c r="P81" s="26"/>
      <c r="Q81" s="4"/>
      <c r="R81" s="4"/>
      <c r="S81" s="4"/>
      <c r="T81" s="4"/>
      <c r="U81" s="4"/>
      <c r="V81" s="4"/>
      <c r="W81" s="26">
        <v>10</v>
      </c>
      <c r="X81" s="26"/>
      <c r="Y81" s="26"/>
      <c r="Z81" s="4"/>
      <c r="AA81" s="4"/>
      <c r="AB81" s="26"/>
      <c r="AC81" s="26"/>
      <c r="AD81" s="10"/>
      <c r="AE81" s="4"/>
      <c r="AF81" s="4"/>
      <c r="AG81" s="4"/>
      <c r="AH81" s="4"/>
      <c r="AI81" s="4"/>
      <c r="AJ81" s="4"/>
      <c r="AK81" s="4"/>
      <c r="AL81" s="4"/>
      <c r="AM81" s="4"/>
      <c r="AN81" s="17"/>
      <c r="AO81" s="4"/>
      <c r="AP81" s="4"/>
      <c r="AQ81" s="4"/>
      <c r="AR81" s="4"/>
      <c r="AS81" s="4"/>
      <c r="AT81" s="4"/>
      <c r="AU81" s="4"/>
      <c r="AV81" s="4"/>
      <c r="AW81" s="4"/>
      <c r="AX81" s="4">
        <v>1</v>
      </c>
      <c r="AY81" s="4"/>
      <c r="AZ81" s="26"/>
      <c r="BA81" s="5">
        <v>1</v>
      </c>
      <c r="BB81" s="4"/>
      <c r="BC81" s="4"/>
      <c r="BD81" s="4"/>
      <c r="BE81" s="4"/>
      <c r="BF81" s="26"/>
      <c r="BG81" s="26"/>
      <c r="BH81" s="4"/>
      <c r="BI81" s="4"/>
      <c r="BJ81" s="5">
        <f>SUM(E81:BI81)</f>
        <v>12</v>
      </c>
      <c r="BK81" s="20" t="s">
        <v>23</v>
      </c>
      <c r="BL81" s="20"/>
      <c r="BM81" s="20"/>
      <c r="BN81" s="5"/>
    </row>
    <row r="82" spans="1:66" s="9" customFormat="1" ht="11.25">
      <c r="A82" s="38" t="s">
        <v>213</v>
      </c>
      <c r="B82" s="9" t="str">
        <f>"CERUZA (ZEBRA) PIXIRON"</f>
        <v>CERUZA (ZEBRA) PIXIRON</v>
      </c>
      <c r="C82" s="9" t="str">
        <f>"0.5 MM"</f>
        <v>0.5 MM</v>
      </c>
      <c r="D82" s="20" t="s">
        <v>23</v>
      </c>
      <c r="E82" s="26"/>
      <c r="F82" s="26"/>
      <c r="G82" s="4">
        <v>3</v>
      </c>
      <c r="H82" s="32"/>
      <c r="I82" s="26"/>
      <c r="J82" s="26">
        <v>4</v>
      </c>
      <c r="K82" s="26"/>
      <c r="L82" s="26"/>
      <c r="M82" s="26"/>
      <c r="N82" s="26"/>
      <c r="O82" s="26"/>
      <c r="P82" s="26"/>
      <c r="Q82" s="4"/>
      <c r="R82" s="4"/>
      <c r="S82" s="4"/>
      <c r="T82" s="4"/>
      <c r="U82" s="4"/>
      <c r="V82" s="4"/>
      <c r="W82" s="26"/>
      <c r="X82" s="26">
        <v>1</v>
      </c>
      <c r="Y82" s="26">
        <v>2</v>
      </c>
      <c r="Z82" s="4">
        <v>1</v>
      </c>
      <c r="AA82" s="4"/>
      <c r="AB82" s="26"/>
      <c r="AC82" s="26"/>
      <c r="AD82" s="10"/>
      <c r="AE82" s="4"/>
      <c r="AF82" s="4"/>
      <c r="AG82" s="4"/>
      <c r="AH82" s="4"/>
      <c r="AI82" s="4"/>
      <c r="AJ82" s="4"/>
      <c r="AK82" s="4"/>
      <c r="AL82" s="4"/>
      <c r="AM82" s="4"/>
      <c r="AN82" s="17"/>
      <c r="AO82" s="4"/>
      <c r="AP82" s="4"/>
      <c r="AQ82" s="4"/>
      <c r="AR82" s="4"/>
      <c r="AS82" s="4"/>
      <c r="AT82" s="4"/>
      <c r="AU82" s="4"/>
      <c r="AV82" s="4"/>
      <c r="AW82" s="4"/>
      <c r="AX82" s="4">
        <v>1</v>
      </c>
      <c r="AY82" s="4">
        <v>1</v>
      </c>
      <c r="AZ82" s="26"/>
      <c r="BA82" s="4"/>
      <c r="BB82" s="4"/>
      <c r="BC82" s="4"/>
      <c r="BD82" s="4"/>
      <c r="BE82" s="4"/>
      <c r="BF82" s="26"/>
      <c r="BG82" s="26"/>
      <c r="BH82" s="4"/>
      <c r="BI82" s="4"/>
      <c r="BJ82" s="5">
        <f>SUM(E82:BI82)</f>
        <v>13</v>
      </c>
      <c r="BK82" s="20" t="s">
        <v>23</v>
      </c>
      <c r="BL82" s="20"/>
      <c r="BM82" s="20"/>
      <c r="BN82" s="4"/>
    </row>
    <row r="83" spans="1:66" s="9" customFormat="1" ht="11.25">
      <c r="A83" s="38" t="s">
        <v>214</v>
      </c>
      <c r="B83" s="9" t="s">
        <v>84</v>
      </c>
      <c r="C83" s="9" t="str">
        <f>"0,7 MM"</f>
        <v>0,7 MM</v>
      </c>
      <c r="D83" s="20" t="s">
        <v>23</v>
      </c>
      <c r="E83" s="27"/>
      <c r="F83" s="27"/>
      <c r="G83" s="5"/>
      <c r="H83" s="30"/>
      <c r="I83" s="27"/>
      <c r="J83" s="27"/>
      <c r="K83" s="27"/>
      <c r="L83" s="27"/>
      <c r="M83" s="27"/>
      <c r="N83" s="27"/>
      <c r="O83" s="27"/>
      <c r="P83" s="27"/>
      <c r="Q83" s="5"/>
      <c r="R83" s="5"/>
      <c r="S83" s="5"/>
      <c r="T83" s="5"/>
      <c r="U83" s="5"/>
      <c r="V83" s="5"/>
      <c r="W83" s="27"/>
      <c r="X83" s="27"/>
      <c r="Y83" s="27"/>
      <c r="Z83" s="5"/>
      <c r="AA83" s="5"/>
      <c r="AB83" s="27"/>
      <c r="AC83" s="27"/>
      <c r="AD83" s="11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>
        <v>2</v>
      </c>
      <c r="AV83" s="5"/>
      <c r="AW83" s="5"/>
      <c r="AX83" s="4">
        <v>1</v>
      </c>
      <c r="AY83" s="5"/>
      <c r="AZ83" s="27"/>
      <c r="BA83" s="5"/>
      <c r="BB83" s="5"/>
      <c r="BC83" s="5"/>
      <c r="BD83" s="5"/>
      <c r="BE83" s="5"/>
      <c r="BF83" s="27"/>
      <c r="BG83" s="27"/>
      <c r="BH83" s="5"/>
      <c r="BI83" s="5"/>
      <c r="BJ83" s="5">
        <f>SUM(E83:BI83)</f>
        <v>3</v>
      </c>
      <c r="BK83" s="20" t="s">
        <v>23</v>
      </c>
      <c r="BL83" s="20"/>
      <c r="BM83" s="20"/>
      <c r="BN83" s="4"/>
    </row>
    <row r="84" spans="1:66" s="9" customFormat="1" ht="11.25">
      <c r="A84" s="38" t="s">
        <v>215</v>
      </c>
      <c r="B84" s="9" t="s">
        <v>47</v>
      </c>
      <c r="C84" s="9" t="str">
        <f>"0,5 MM"</f>
        <v>0,5 MM</v>
      </c>
      <c r="D84" s="20" t="s">
        <v>23</v>
      </c>
      <c r="E84" s="26"/>
      <c r="F84" s="26"/>
      <c r="G84" s="4">
        <v>3</v>
      </c>
      <c r="H84" s="32"/>
      <c r="I84" s="26"/>
      <c r="J84" s="26">
        <v>2</v>
      </c>
      <c r="K84" s="26"/>
      <c r="L84" s="26"/>
      <c r="M84" s="26"/>
      <c r="N84" s="26"/>
      <c r="O84" s="26"/>
      <c r="P84" s="26"/>
      <c r="Q84" s="4"/>
      <c r="R84" s="4"/>
      <c r="S84" s="4"/>
      <c r="T84" s="4">
        <v>2</v>
      </c>
      <c r="U84" s="4"/>
      <c r="V84" s="4"/>
      <c r="W84" s="26"/>
      <c r="X84" s="26"/>
      <c r="Y84" s="26"/>
      <c r="Z84" s="4"/>
      <c r="AA84" s="4"/>
      <c r="AB84" s="26"/>
      <c r="AC84" s="26"/>
      <c r="AD84" s="10"/>
      <c r="AE84" s="4"/>
      <c r="AF84" s="4"/>
      <c r="AG84" s="4"/>
      <c r="AH84" s="4"/>
      <c r="AI84" s="4"/>
      <c r="AJ84" s="4"/>
      <c r="AK84" s="4"/>
      <c r="AL84" s="4"/>
      <c r="AM84" s="4"/>
      <c r="AN84" s="17"/>
      <c r="AO84" s="4"/>
      <c r="AP84" s="4"/>
      <c r="AQ84" s="4"/>
      <c r="AR84" s="4"/>
      <c r="AS84" s="4"/>
      <c r="AT84" s="4"/>
      <c r="AU84" s="4"/>
      <c r="AV84" s="4"/>
      <c r="AW84" s="4"/>
      <c r="AX84" s="4">
        <v>1</v>
      </c>
      <c r="AY84" s="4">
        <v>1</v>
      </c>
      <c r="AZ84" s="26"/>
      <c r="BA84" s="4"/>
      <c r="BB84" s="4"/>
      <c r="BC84" s="4"/>
      <c r="BD84" s="4"/>
      <c r="BE84" s="4"/>
      <c r="BF84" s="26"/>
      <c r="BG84" s="26"/>
      <c r="BH84" s="4"/>
      <c r="BI84" s="4"/>
      <c r="BJ84" s="5">
        <f>SUM(E84:BI84)</f>
        <v>9</v>
      </c>
      <c r="BK84" s="20" t="s">
        <v>23</v>
      </c>
      <c r="BL84" s="20"/>
      <c r="BM84" s="20"/>
      <c r="BN84" s="4"/>
    </row>
    <row r="85" spans="1:66" s="9" customFormat="1" ht="11.25" hidden="1">
      <c r="A85" s="38"/>
      <c r="B85" s="9" t="str">
        <f>"EMELŐGÉP NAPLÓ"</f>
        <v>EMELŐGÉP NAPLÓ</v>
      </c>
      <c r="C85" s="9" t="str">
        <f>"A/5"</f>
        <v>A/5</v>
      </c>
      <c r="D85" s="20" t="s">
        <v>23</v>
      </c>
      <c r="E85" s="26"/>
      <c r="F85" s="26"/>
      <c r="G85" s="4"/>
      <c r="H85" s="32"/>
      <c r="I85" s="26"/>
      <c r="J85" s="26"/>
      <c r="K85" s="26"/>
      <c r="L85" s="26"/>
      <c r="M85" s="34"/>
      <c r="N85" s="26"/>
      <c r="O85" s="26"/>
      <c r="P85" s="26"/>
      <c r="Q85" s="4"/>
      <c r="R85" s="4"/>
      <c r="S85" s="4"/>
      <c r="T85" s="4"/>
      <c r="U85" s="4"/>
      <c r="V85" s="4"/>
      <c r="W85" s="26"/>
      <c r="X85" s="26"/>
      <c r="Y85" s="26"/>
      <c r="Z85" s="4"/>
      <c r="AA85" s="4"/>
      <c r="AB85" s="26"/>
      <c r="AC85" s="26"/>
      <c r="AD85" s="10"/>
      <c r="AE85" s="4"/>
      <c r="AF85" s="4"/>
      <c r="AG85" s="4"/>
      <c r="AH85" s="4"/>
      <c r="AI85" s="4"/>
      <c r="AJ85" s="4"/>
      <c r="AK85" s="4"/>
      <c r="AL85" s="4"/>
      <c r="AM85" s="4"/>
      <c r="AN85" s="19"/>
      <c r="AO85" s="4"/>
      <c r="AP85" s="6"/>
      <c r="AQ85" s="4"/>
      <c r="AR85" s="4"/>
      <c r="AS85" s="4"/>
      <c r="AT85" s="4"/>
      <c r="AU85" s="4"/>
      <c r="AV85" s="4"/>
      <c r="AW85" s="4"/>
      <c r="AX85" s="4"/>
      <c r="AY85" s="4"/>
      <c r="AZ85" s="35"/>
      <c r="BA85" s="18"/>
      <c r="BB85" s="18"/>
      <c r="BC85" s="18"/>
      <c r="BD85" s="4"/>
      <c r="BE85" s="4"/>
      <c r="BF85" s="26"/>
      <c r="BG85" s="26"/>
      <c r="BH85" s="4"/>
      <c r="BI85" s="4"/>
      <c r="BJ85" s="5">
        <f>SUM(E85:BI85)</f>
        <v>0</v>
      </c>
      <c r="BK85" s="20" t="s">
        <v>23</v>
      </c>
      <c r="BL85" s="20"/>
      <c r="BM85" s="20"/>
      <c r="BN85" s="4"/>
    </row>
    <row r="86" spans="1:66" s="9" customFormat="1" ht="11.25" hidden="1">
      <c r="A86" s="38"/>
      <c r="B86" s="9" t="str">
        <f>"ENGEDÉLY TŰZVESZÉLYES MUNKAVÉGZÉSHEZ"</f>
        <v>ENGEDÉLY TŰZVESZÉLYES MUNKAVÉGZÉSHEZ</v>
      </c>
      <c r="C86" s="9" t="str">
        <f>"A/4 (25X2)"</f>
        <v>A/4 (25X2)</v>
      </c>
      <c r="D86" s="20" t="s">
        <v>23</v>
      </c>
      <c r="E86" s="26"/>
      <c r="F86" s="26"/>
      <c r="G86" s="4"/>
      <c r="H86" s="32"/>
      <c r="I86" s="26"/>
      <c r="J86" s="26"/>
      <c r="K86" s="26"/>
      <c r="L86" s="26"/>
      <c r="M86" s="34"/>
      <c r="N86" s="26"/>
      <c r="O86" s="26"/>
      <c r="P86" s="26"/>
      <c r="Q86" s="4"/>
      <c r="R86" s="4"/>
      <c r="S86" s="4"/>
      <c r="T86" s="4"/>
      <c r="U86" s="4"/>
      <c r="V86" s="4"/>
      <c r="W86" s="26"/>
      <c r="X86" s="26"/>
      <c r="Y86" s="26"/>
      <c r="Z86" s="4"/>
      <c r="AA86" s="4"/>
      <c r="AB86" s="26"/>
      <c r="AC86" s="26"/>
      <c r="AD86" s="10"/>
      <c r="AE86" s="4"/>
      <c r="AF86" s="4"/>
      <c r="AG86" s="4"/>
      <c r="AH86" s="4"/>
      <c r="AI86" s="4"/>
      <c r="AJ86" s="4"/>
      <c r="AK86" s="4"/>
      <c r="AL86" s="4"/>
      <c r="AM86" s="4"/>
      <c r="AN86" s="19"/>
      <c r="AO86" s="4"/>
      <c r="AP86" s="6"/>
      <c r="AQ86" s="4"/>
      <c r="AR86" s="4"/>
      <c r="AS86" s="4"/>
      <c r="AT86" s="4"/>
      <c r="AU86" s="4"/>
      <c r="AV86" s="4"/>
      <c r="AW86" s="4"/>
      <c r="AX86" s="4"/>
      <c r="AY86" s="4"/>
      <c r="AZ86" s="35"/>
      <c r="BA86" s="18"/>
      <c r="BB86" s="18"/>
      <c r="BC86" s="18"/>
      <c r="BD86" s="4"/>
      <c r="BE86" s="4"/>
      <c r="BF86" s="26"/>
      <c r="BG86" s="26"/>
      <c r="BH86" s="4"/>
      <c r="BI86" s="4"/>
      <c r="BJ86" s="5">
        <f>SUM(E86:BI86)</f>
        <v>0</v>
      </c>
      <c r="BK86" s="20" t="s">
        <v>23</v>
      </c>
      <c r="BL86" s="20"/>
      <c r="BM86" s="20"/>
      <c r="BN86" s="4"/>
    </row>
    <row r="87" spans="1:66" s="9" customFormat="1" ht="11.25" hidden="1">
      <c r="A87" s="38"/>
      <c r="B87" s="9" t="str">
        <f>"ÉPÍTÉSI NAPLÓ (25X3)"</f>
        <v>ÉPÍTÉSI NAPLÓ (25X3)</v>
      </c>
      <c r="C87" s="9" t="str">
        <f>"PÁTRIA"</f>
        <v>PÁTRIA</v>
      </c>
      <c r="D87" s="20" t="s">
        <v>23</v>
      </c>
      <c r="E87" s="26"/>
      <c r="F87" s="26"/>
      <c r="G87" s="4"/>
      <c r="H87" s="32"/>
      <c r="I87" s="26"/>
      <c r="J87" s="26"/>
      <c r="K87" s="26"/>
      <c r="L87" s="26"/>
      <c r="M87" s="34"/>
      <c r="N87" s="26"/>
      <c r="O87" s="26"/>
      <c r="P87" s="26"/>
      <c r="Q87" s="4"/>
      <c r="R87" s="4"/>
      <c r="S87" s="4"/>
      <c r="T87" s="4"/>
      <c r="U87" s="4"/>
      <c r="V87" s="4"/>
      <c r="W87" s="26"/>
      <c r="X87" s="26"/>
      <c r="Y87" s="26"/>
      <c r="Z87" s="4"/>
      <c r="AA87" s="4"/>
      <c r="AB87" s="26"/>
      <c r="AC87" s="26"/>
      <c r="AD87" s="10"/>
      <c r="AE87" s="4"/>
      <c r="AF87" s="4"/>
      <c r="AG87" s="4"/>
      <c r="AH87" s="4"/>
      <c r="AI87" s="4"/>
      <c r="AJ87" s="4"/>
      <c r="AK87" s="4"/>
      <c r="AL87" s="4"/>
      <c r="AM87" s="4"/>
      <c r="AN87" s="19"/>
      <c r="AO87" s="4"/>
      <c r="AP87" s="6"/>
      <c r="AQ87" s="4"/>
      <c r="AR87" s="4"/>
      <c r="AS87" s="4"/>
      <c r="AT87" s="4"/>
      <c r="AU87" s="4"/>
      <c r="AV87" s="4"/>
      <c r="AW87" s="4"/>
      <c r="AX87" s="4"/>
      <c r="AY87" s="4"/>
      <c r="AZ87" s="35"/>
      <c r="BA87" s="18"/>
      <c r="BB87" s="18"/>
      <c r="BC87" s="18"/>
      <c r="BD87" s="4"/>
      <c r="BE87" s="4"/>
      <c r="BF87" s="26"/>
      <c r="BG87" s="26"/>
      <c r="BH87" s="4"/>
      <c r="BI87" s="4"/>
      <c r="BJ87" s="5">
        <f>SUM(E87:BI87)</f>
        <v>0</v>
      </c>
      <c r="BK87" s="20" t="s">
        <v>23</v>
      </c>
      <c r="BL87" s="20"/>
      <c r="BM87" s="20"/>
      <c r="BN87" s="4"/>
    </row>
    <row r="88" spans="1:66" s="9" customFormat="1" ht="11.25" hidden="1">
      <c r="A88" s="38"/>
      <c r="B88" s="9" t="str">
        <f>"ETIKETT CIMKE"</f>
        <v>ETIKETT CIMKE</v>
      </c>
      <c r="C88" s="9" t="str">
        <f>"105X058 MM"</f>
        <v>105X058 MM</v>
      </c>
      <c r="D88" s="20" t="s">
        <v>23</v>
      </c>
      <c r="E88" s="26"/>
      <c r="F88" s="26"/>
      <c r="G88" s="4"/>
      <c r="H88" s="32"/>
      <c r="I88" s="26"/>
      <c r="J88" s="26"/>
      <c r="K88" s="26"/>
      <c r="L88" s="26"/>
      <c r="M88" s="34"/>
      <c r="N88" s="26"/>
      <c r="O88" s="26"/>
      <c r="P88" s="26"/>
      <c r="Q88" s="4"/>
      <c r="R88" s="4"/>
      <c r="S88" s="4"/>
      <c r="T88" s="4"/>
      <c r="U88" s="4"/>
      <c r="V88" s="4"/>
      <c r="W88" s="26"/>
      <c r="X88" s="26"/>
      <c r="Y88" s="26"/>
      <c r="Z88" s="4"/>
      <c r="AA88" s="4"/>
      <c r="AB88" s="26"/>
      <c r="AC88" s="26"/>
      <c r="AD88" s="10"/>
      <c r="AE88" s="4"/>
      <c r="AF88" s="4"/>
      <c r="AG88" s="4"/>
      <c r="AH88" s="4"/>
      <c r="AI88" s="4"/>
      <c r="AJ88" s="4"/>
      <c r="AK88" s="4"/>
      <c r="AL88" s="4"/>
      <c r="AM88" s="4"/>
      <c r="AN88" s="19"/>
      <c r="AO88" s="4"/>
      <c r="AP88" s="6"/>
      <c r="AQ88" s="4"/>
      <c r="AR88" s="4"/>
      <c r="AS88" s="4"/>
      <c r="AT88" s="4"/>
      <c r="AU88" s="4"/>
      <c r="AV88" s="4"/>
      <c r="AW88" s="4"/>
      <c r="AX88" s="4"/>
      <c r="AY88" s="4"/>
      <c r="AZ88" s="35"/>
      <c r="BA88" s="18"/>
      <c r="BB88" s="18"/>
      <c r="BC88" s="18"/>
      <c r="BD88" s="4"/>
      <c r="BE88" s="4"/>
      <c r="BF88" s="26"/>
      <c r="BG88" s="26"/>
      <c r="BH88" s="4"/>
      <c r="BI88" s="4"/>
      <c r="BJ88" s="5">
        <f>SUM(E88:BI88)</f>
        <v>0</v>
      </c>
      <c r="BK88" s="20" t="s">
        <v>23</v>
      </c>
      <c r="BL88" s="20"/>
      <c r="BM88" s="20"/>
      <c r="BN88" s="4"/>
    </row>
    <row r="89" spans="1:66" s="9" customFormat="1" ht="11.25" hidden="1">
      <c r="A89" s="38"/>
      <c r="B89" s="9" t="str">
        <f>"ETIKETT CIMKE"</f>
        <v>ETIKETT CIMKE</v>
      </c>
      <c r="C89" s="9" t="str">
        <f>"35 MM"</f>
        <v>35 MM</v>
      </c>
      <c r="D89" s="20" t="s">
        <v>23</v>
      </c>
      <c r="E89" s="26"/>
      <c r="F89" s="26"/>
      <c r="G89" s="4"/>
      <c r="H89" s="32"/>
      <c r="I89" s="26"/>
      <c r="J89" s="26"/>
      <c r="K89" s="26"/>
      <c r="L89" s="26"/>
      <c r="M89" s="34"/>
      <c r="N89" s="26"/>
      <c r="O89" s="26"/>
      <c r="P89" s="26"/>
      <c r="Q89" s="4"/>
      <c r="R89" s="4"/>
      <c r="S89" s="4"/>
      <c r="T89" s="4"/>
      <c r="U89" s="4"/>
      <c r="V89" s="4"/>
      <c r="W89" s="26"/>
      <c r="X89" s="26"/>
      <c r="Y89" s="26"/>
      <c r="Z89" s="4"/>
      <c r="AA89" s="4"/>
      <c r="AB89" s="26"/>
      <c r="AC89" s="26"/>
      <c r="AD89" s="10"/>
      <c r="AE89" s="4"/>
      <c r="AF89" s="4"/>
      <c r="AG89" s="4"/>
      <c r="AH89" s="4"/>
      <c r="AI89" s="4"/>
      <c r="AJ89" s="4"/>
      <c r="AK89" s="4"/>
      <c r="AL89" s="4"/>
      <c r="AM89" s="4"/>
      <c r="AN89" s="19"/>
      <c r="AO89" s="4"/>
      <c r="AP89" s="6"/>
      <c r="AQ89" s="4"/>
      <c r="AR89" s="4"/>
      <c r="AS89" s="4"/>
      <c r="AT89" s="4"/>
      <c r="AU89" s="4"/>
      <c r="AV89" s="4"/>
      <c r="AW89" s="4"/>
      <c r="AX89" s="4"/>
      <c r="AY89" s="4"/>
      <c r="AZ89" s="35"/>
      <c r="BA89" s="18"/>
      <c r="BB89" s="18"/>
      <c r="BC89" s="18"/>
      <c r="BD89" s="4"/>
      <c r="BE89" s="4"/>
      <c r="BF89" s="26"/>
      <c r="BG89" s="26"/>
      <c r="BH89" s="4"/>
      <c r="BI89" s="4"/>
      <c r="BJ89" s="5">
        <f>SUM(E89:BI89)</f>
        <v>0</v>
      </c>
      <c r="BK89" s="20" t="s">
        <v>23</v>
      </c>
      <c r="BL89" s="20"/>
      <c r="BM89" s="20"/>
      <c r="BN89" s="4"/>
    </row>
    <row r="90" spans="1:66" s="9" customFormat="1" ht="11.25" hidden="1">
      <c r="A90" s="38"/>
      <c r="B90" s="9" t="str">
        <f>"ETIKETT CIMKE"</f>
        <v>ETIKETT CIMKE</v>
      </c>
      <c r="D90" s="20" t="s">
        <v>23</v>
      </c>
      <c r="E90" s="26"/>
      <c r="F90" s="26"/>
      <c r="G90" s="4"/>
      <c r="H90" s="32"/>
      <c r="I90" s="26"/>
      <c r="J90" s="26"/>
      <c r="K90" s="26"/>
      <c r="L90" s="26"/>
      <c r="M90" s="34"/>
      <c r="N90" s="26"/>
      <c r="O90" s="26"/>
      <c r="P90" s="26"/>
      <c r="Q90" s="4"/>
      <c r="R90" s="4"/>
      <c r="S90" s="4"/>
      <c r="T90" s="4"/>
      <c r="U90" s="4"/>
      <c r="V90" s="4"/>
      <c r="W90" s="26"/>
      <c r="X90" s="26"/>
      <c r="Y90" s="26"/>
      <c r="Z90" s="4"/>
      <c r="AA90" s="4"/>
      <c r="AB90" s="26"/>
      <c r="AC90" s="26"/>
      <c r="AD90" s="10"/>
      <c r="AE90" s="4"/>
      <c r="AF90" s="4"/>
      <c r="AG90" s="4"/>
      <c r="AH90" s="4"/>
      <c r="AI90" s="4"/>
      <c r="AJ90" s="4"/>
      <c r="AK90" s="4"/>
      <c r="AL90" s="4"/>
      <c r="AM90" s="4"/>
      <c r="AN90" s="19"/>
      <c r="AO90" s="4"/>
      <c r="AP90" s="6"/>
      <c r="AQ90" s="4"/>
      <c r="AR90" s="4"/>
      <c r="AS90" s="4"/>
      <c r="AT90" s="4"/>
      <c r="AU90" s="4"/>
      <c r="AV90" s="4"/>
      <c r="AW90" s="4"/>
      <c r="AX90" s="4"/>
      <c r="AY90" s="4"/>
      <c r="AZ90" s="35"/>
      <c r="BA90" s="18"/>
      <c r="BB90" s="18"/>
      <c r="BC90" s="18"/>
      <c r="BD90" s="4"/>
      <c r="BE90" s="4"/>
      <c r="BF90" s="26"/>
      <c r="BG90" s="26"/>
      <c r="BH90" s="4"/>
      <c r="BI90" s="4"/>
      <c r="BJ90" s="5">
        <f>SUM(E90:BI90)</f>
        <v>0</v>
      </c>
      <c r="BK90" s="20" t="s">
        <v>23</v>
      </c>
      <c r="BL90" s="20"/>
      <c r="BM90" s="20"/>
      <c r="BN90" s="4"/>
    </row>
    <row r="91" spans="1:66" s="9" customFormat="1" ht="11.25">
      <c r="A91" s="38" t="s">
        <v>216</v>
      </c>
      <c r="B91" s="9" t="s">
        <v>177</v>
      </c>
      <c r="C91" s="9" t="s">
        <v>175</v>
      </c>
      <c r="D91" s="20" t="s">
        <v>23</v>
      </c>
      <c r="E91" s="26"/>
      <c r="F91" s="26"/>
      <c r="G91" s="4"/>
      <c r="H91" s="32"/>
      <c r="I91" s="26"/>
      <c r="J91" s="26"/>
      <c r="K91" s="26"/>
      <c r="L91" s="26"/>
      <c r="M91" s="34"/>
      <c r="N91" s="26"/>
      <c r="O91" s="26"/>
      <c r="P91" s="26"/>
      <c r="Q91" s="4"/>
      <c r="R91" s="4"/>
      <c r="S91" s="4"/>
      <c r="T91" s="4"/>
      <c r="U91" s="4"/>
      <c r="V91" s="4"/>
      <c r="W91" s="26"/>
      <c r="X91" s="26"/>
      <c r="Y91" s="26"/>
      <c r="Z91" s="4"/>
      <c r="AA91" s="4"/>
      <c r="AB91" s="26"/>
      <c r="AC91" s="26"/>
      <c r="AD91" s="10"/>
      <c r="AE91" s="4"/>
      <c r="AF91" s="4"/>
      <c r="AG91" s="4"/>
      <c r="AH91" s="4"/>
      <c r="AI91" s="4"/>
      <c r="AJ91" s="4"/>
      <c r="AK91" s="4"/>
      <c r="AL91" s="4"/>
      <c r="AM91" s="4"/>
      <c r="AN91" s="19"/>
      <c r="AO91" s="4"/>
      <c r="AP91" s="6"/>
      <c r="AQ91" s="4"/>
      <c r="AR91" s="4"/>
      <c r="AS91" s="4"/>
      <c r="AT91" s="4"/>
      <c r="AU91" s="4">
        <v>1</v>
      </c>
      <c r="AV91" s="4"/>
      <c r="AW91" s="4"/>
      <c r="AX91" s="4"/>
      <c r="AY91" s="4"/>
      <c r="AZ91" s="35"/>
      <c r="BA91" s="4"/>
      <c r="BB91" s="18"/>
      <c r="BC91" s="18"/>
      <c r="BD91" s="4"/>
      <c r="BE91" s="4"/>
      <c r="BF91" s="26"/>
      <c r="BG91" s="26"/>
      <c r="BH91" s="4"/>
      <c r="BI91" s="4"/>
      <c r="BJ91" s="5">
        <f>SUM(E91:BI91)</f>
        <v>1</v>
      </c>
      <c r="BK91" s="20" t="s">
        <v>23</v>
      </c>
      <c r="BL91" s="20"/>
      <c r="BM91" s="20"/>
      <c r="BN91" s="4"/>
    </row>
    <row r="92" spans="1:66" s="8" customFormat="1" ht="11.25">
      <c r="A92" s="38" t="s">
        <v>217</v>
      </c>
      <c r="B92" s="9" t="str">
        <f>"DOSSZIÉ (MŰANYAG HÁTLAPOS) FŰZŐS"</f>
        <v>DOSSZIÉ (MŰANYAG HÁTLAPOS) FŰZŐS</v>
      </c>
      <c r="C92" s="9" t="s">
        <v>106</v>
      </c>
      <c r="D92" s="20" t="s">
        <v>23</v>
      </c>
      <c r="E92" s="26">
        <v>10</v>
      </c>
      <c r="F92" s="26"/>
      <c r="G92" s="4"/>
      <c r="H92" s="32"/>
      <c r="I92" s="26"/>
      <c r="J92" s="26"/>
      <c r="K92" s="26"/>
      <c r="L92" s="26"/>
      <c r="M92" s="26"/>
      <c r="N92" s="26"/>
      <c r="O92" s="26"/>
      <c r="P92" s="26"/>
      <c r="Q92" s="4"/>
      <c r="R92" s="4"/>
      <c r="S92" s="4"/>
      <c r="T92" s="4"/>
      <c r="U92" s="4"/>
      <c r="V92" s="4"/>
      <c r="W92" s="26"/>
      <c r="X92" s="26"/>
      <c r="Y92" s="26"/>
      <c r="Z92" s="4"/>
      <c r="AA92" s="4"/>
      <c r="AB92" s="26"/>
      <c r="AC92" s="26"/>
      <c r="AD92" s="10"/>
      <c r="AE92" s="4"/>
      <c r="AF92" s="4"/>
      <c r="AG92" s="4"/>
      <c r="AH92" s="4"/>
      <c r="AI92" s="4"/>
      <c r="AJ92" s="4"/>
      <c r="AK92" s="4"/>
      <c r="AL92" s="4"/>
      <c r="AM92" s="4"/>
      <c r="AN92" s="17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26"/>
      <c r="BA92" s="4"/>
      <c r="BB92" s="4"/>
      <c r="BC92" s="4"/>
      <c r="BD92" s="4"/>
      <c r="BE92" s="4"/>
      <c r="BF92" s="26"/>
      <c r="BG92" s="26"/>
      <c r="BH92" s="4"/>
      <c r="BI92" s="4"/>
      <c r="BJ92" s="5">
        <f>SUM(E92:BI92)</f>
        <v>10</v>
      </c>
      <c r="BK92" s="20" t="s">
        <v>23</v>
      </c>
      <c r="BL92" s="20"/>
      <c r="BM92" s="20"/>
      <c r="BN92" s="5"/>
    </row>
    <row r="93" spans="1:66" s="9" customFormat="1" ht="11.25">
      <c r="A93" s="38" t="s">
        <v>218</v>
      </c>
      <c r="B93" s="9" t="str">
        <f>"DOSSZIÉ (MŰANYAG HÁTLAPOS) FŰZŐS"</f>
        <v>DOSSZIÉ (MŰANYAG HÁTLAPOS) FŰZŐS</v>
      </c>
      <c r="C93" s="9" t="s">
        <v>152</v>
      </c>
      <c r="D93" s="20" t="s">
        <v>23</v>
      </c>
      <c r="E93" s="27"/>
      <c r="F93" s="27"/>
      <c r="G93" s="5"/>
      <c r="H93" s="32"/>
      <c r="I93" s="27"/>
      <c r="J93" s="27"/>
      <c r="K93" s="27"/>
      <c r="L93" s="27"/>
      <c r="M93" s="27"/>
      <c r="N93" s="27"/>
      <c r="O93" s="27"/>
      <c r="P93" s="27"/>
      <c r="Q93" s="5"/>
      <c r="R93" s="5"/>
      <c r="S93" s="5"/>
      <c r="T93" s="5"/>
      <c r="U93" s="5"/>
      <c r="V93" s="5"/>
      <c r="W93" s="27"/>
      <c r="X93" s="27"/>
      <c r="Y93" s="27"/>
      <c r="Z93" s="5"/>
      <c r="AA93" s="5"/>
      <c r="AB93" s="27"/>
      <c r="AC93" s="27"/>
      <c r="AD93" s="11"/>
      <c r="AE93" s="5"/>
      <c r="AF93" s="5"/>
      <c r="AG93" s="5"/>
      <c r="AH93" s="5"/>
      <c r="AI93" s="5"/>
      <c r="AJ93" s="5"/>
      <c r="AK93" s="5"/>
      <c r="AL93" s="5"/>
      <c r="AM93" s="5"/>
      <c r="AN93" s="17"/>
      <c r="AO93" s="5"/>
      <c r="AP93" s="5"/>
      <c r="AQ93" s="5"/>
      <c r="AR93" s="5">
        <v>5</v>
      </c>
      <c r="AS93" s="5"/>
      <c r="AT93" s="5"/>
      <c r="AU93" s="5"/>
      <c r="AV93" s="5"/>
      <c r="AW93" s="5"/>
      <c r="AX93" s="5"/>
      <c r="AY93" s="5"/>
      <c r="AZ93" s="27"/>
      <c r="BA93" s="5"/>
      <c r="BB93" s="5"/>
      <c r="BC93" s="5"/>
      <c r="BD93" s="5"/>
      <c r="BE93" s="5"/>
      <c r="BF93" s="27"/>
      <c r="BG93" s="27"/>
      <c r="BH93" s="5"/>
      <c r="BI93" s="5"/>
      <c r="BJ93" s="5">
        <f>SUM(E93:BI93)</f>
        <v>5</v>
      </c>
      <c r="BK93" s="20" t="s">
        <v>23</v>
      </c>
      <c r="BL93" s="20"/>
      <c r="BM93" s="20"/>
      <c r="BN93" s="4"/>
    </row>
    <row r="94" spans="1:66" s="9" customFormat="1" ht="11.25" hidden="1">
      <c r="A94" s="38"/>
      <c r="B94" s="9" t="str">
        <f>"ETIKETT CIMKE (DATALINE)"</f>
        <v>ETIKETT CIMKE (DATALINE)</v>
      </c>
      <c r="C94" s="9" t="str">
        <f>"99,1X57 MM"</f>
        <v>99,1X57 MM</v>
      </c>
      <c r="D94" s="17"/>
      <c r="E94" s="26"/>
      <c r="F94" s="26"/>
      <c r="G94" s="4"/>
      <c r="H94" s="32"/>
      <c r="I94" s="26"/>
      <c r="J94" s="26"/>
      <c r="K94" s="26"/>
      <c r="L94" s="26"/>
      <c r="M94" s="26"/>
      <c r="N94" s="26"/>
      <c r="O94" s="26"/>
      <c r="P94" s="26"/>
      <c r="Q94" s="4"/>
      <c r="R94" s="4"/>
      <c r="S94" s="4"/>
      <c r="T94" s="4"/>
      <c r="U94" s="4"/>
      <c r="V94" s="4"/>
      <c r="W94" s="26"/>
      <c r="X94" s="26"/>
      <c r="Y94" s="26"/>
      <c r="Z94" s="4"/>
      <c r="AA94" s="4"/>
      <c r="AB94" s="26"/>
      <c r="AC94" s="26"/>
      <c r="AD94" s="10"/>
      <c r="AE94" s="4"/>
      <c r="AF94" s="4"/>
      <c r="AG94" s="4"/>
      <c r="AH94" s="4"/>
      <c r="AI94" s="4"/>
      <c r="AJ94" s="4"/>
      <c r="AK94" s="4"/>
      <c r="AL94" s="4"/>
      <c r="AM94" s="4"/>
      <c r="AN94" s="17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26"/>
      <c r="BA94" s="4"/>
      <c r="BB94" s="4"/>
      <c r="BC94" s="4"/>
      <c r="BD94" s="4"/>
      <c r="BE94" s="4"/>
      <c r="BF94" s="26"/>
      <c r="BG94" s="26"/>
      <c r="BH94" s="4"/>
      <c r="BI94" s="4"/>
      <c r="BJ94" s="5">
        <f>SUM(E94:BI94)</f>
        <v>0</v>
      </c>
      <c r="BK94" s="17"/>
      <c r="BL94" s="17"/>
      <c r="BM94" s="17"/>
      <c r="BN94" s="4"/>
    </row>
    <row r="95" spans="1:66" s="9" customFormat="1" ht="11.25" hidden="1">
      <c r="A95" s="38"/>
      <c r="B95" s="9" t="str">
        <f>"ETIKETT CIMKE (PÁTRIA)"</f>
        <v>ETIKETT CIMKE (PÁTRIA)</v>
      </c>
      <c r="C95" s="9" t="str">
        <f>"115X086 MM"</f>
        <v>115X086 MM</v>
      </c>
      <c r="D95" s="17"/>
      <c r="E95" s="26"/>
      <c r="F95" s="26"/>
      <c r="G95" s="4"/>
      <c r="H95" s="32"/>
      <c r="I95" s="26"/>
      <c r="J95" s="26"/>
      <c r="K95" s="26"/>
      <c r="L95" s="26"/>
      <c r="M95" s="26"/>
      <c r="N95" s="26"/>
      <c r="O95" s="26"/>
      <c r="P95" s="26"/>
      <c r="Q95" s="4"/>
      <c r="R95" s="4"/>
      <c r="S95" s="4"/>
      <c r="T95" s="4"/>
      <c r="U95" s="4"/>
      <c r="V95" s="4"/>
      <c r="W95" s="26"/>
      <c r="X95" s="26"/>
      <c r="Y95" s="26"/>
      <c r="Z95" s="4"/>
      <c r="AA95" s="4"/>
      <c r="AB95" s="26"/>
      <c r="AC95" s="26"/>
      <c r="AD95" s="10"/>
      <c r="AE95" s="4"/>
      <c r="AF95" s="4"/>
      <c r="AG95" s="4"/>
      <c r="AH95" s="4"/>
      <c r="AI95" s="4"/>
      <c r="AJ95" s="4"/>
      <c r="AK95" s="4"/>
      <c r="AL95" s="4"/>
      <c r="AM95" s="4"/>
      <c r="AN95" s="17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26"/>
      <c r="BA95" s="4"/>
      <c r="BB95" s="4"/>
      <c r="BC95" s="4"/>
      <c r="BD95" s="4"/>
      <c r="BE95" s="4"/>
      <c r="BF95" s="26"/>
      <c r="BG95" s="26"/>
      <c r="BH95" s="4"/>
      <c r="BI95" s="4"/>
      <c r="BJ95" s="5">
        <f>SUM(E95:BI95)</f>
        <v>0</v>
      </c>
      <c r="BK95" s="17"/>
      <c r="BL95" s="17"/>
      <c r="BM95" s="17"/>
      <c r="BN95" s="4"/>
    </row>
    <row r="96" spans="1:66" s="9" customFormat="1" ht="11.25" hidden="1">
      <c r="A96" s="38"/>
      <c r="B96" s="9" t="str">
        <f>"ETIKETT CIMKE (PÁTRIA)"</f>
        <v>ETIKETT CIMKE (PÁTRIA)</v>
      </c>
      <c r="C96" s="9" t="str">
        <f>"63,5X38,1 MM"</f>
        <v>63,5X38,1 MM</v>
      </c>
      <c r="D96" s="17"/>
      <c r="E96" s="26"/>
      <c r="F96" s="26"/>
      <c r="G96" s="4"/>
      <c r="H96" s="32"/>
      <c r="I96" s="26"/>
      <c r="J96" s="26"/>
      <c r="K96" s="26"/>
      <c r="L96" s="26"/>
      <c r="M96" s="26"/>
      <c r="N96" s="26"/>
      <c r="O96" s="26"/>
      <c r="P96" s="26"/>
      <c r="Q96" s="4"/>
      <c r="R96" s="4"/>
      <c r="S96" s="4"/>
      <c r="T96" s="4"/>
      <c r="U96" s="4"/>
      <c r="V96" s="4"/>
      <c r="W96" s="26"/>
      <c r="X96" s="26"/>
      <c r="Y96" s="26"/>
      <c r="Z96" s="4"/>
      <c r="AA96" s="4"/>
      <c r="AB96" s="26"/>
      <c r="AC96" s="26"/>
      <c r="AD96" s="10"/>
      <c r="AE96" s="4"/>
      <c r="AF96" s="4"/>
      <c r="AG96" s="4"/>
      <c r="AH96" s="4"/>
      <c r="AI96" s="4"/>
      <c r="AJ96" s="4"/>
      <c r="AK96" s="4"/>
      <c r="AL96" s="4"/>
      <c r="AM96" s="4"/>
      <c r="AN96" s="17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26"/>
      <c r="BA96" s="4"/>
      <c r="BB96" s="4"/>
      <c r="BC96" s="4"/>
      <c r="BD96" s="4"/>
      <c r="BE96" s="4"/>
      <c r="BF96" s="26"/>
      <c r="BG96" s="26"/>
      <c r="BH96" s="4"/>
      <c r="BI96" s="4"/>
      <c r="BJ96" s="5">
        <f>SUM(E96:BI96)</f>
        <v>0</v>
      </c>
      <c r="BK96" s="17"/>
      <c r="BL96" s="17"/>
      <c r="BM96" s="17"/>
      <c r="BN96" s="4"/>
    </row>
    <row r="97" spans="1:66" s="9" customFormat="1" ht="11.25" hidden="1">
      <c r="A97" s="38"/>
      <c r="B97" s="9" t="str">
        <f>"ETIKETT CIMKE (PÁTRIA)"</f>
        <v>ETIKETT CIMKE (PÁTRIA)</v>
      </c>
      <c r="C97" s="9" t="str">
        <f>"89,0X35,0 MM"</f>
        <v>89,0X35,0 MM</v>
      </c>
      <c r="D97" s="17"/>
      <c r="E97" s="26"/>
      <c r="F97" s="26"/>
      <c r="G97" s="4"/>
      <c r="H97" s="32"/>
      <c r="I97" s="26"/>
      <c r="J97" s="26"/>
      <c r="K97" s="26"/>
      <c r="L97" s="26"/>
      <c r="M97" s="26"/>
      <c r="N97" s="26"/>
      <c r="O97" s="26"/>
      <c r="P97" s="26"/>
      <c r="Q97" s="4"/>
      <c r="R97" s="4"/>
      <c r="S97" s="4"/>
      <c r="T97" s="4"/>
      <c r="U97" s="4"/>
      <c r="V97" s="4"/>
      <c r="W97" s="26"/>
      <c r="X97" s="26"/>
      <c r="Y97" s="26"/>
      <c r="Z97" s="4"/>
      <c r="AA97" s="4"/>
      <c r="AB97" s="26"/>
      <c r="AC97" s="26"/>
      <c r="AD97" s="10"/>
      <c r="AE97" s="4"/>
      <c r="AF97" s="4"/>
      <c r="AG97" s="4"/>
      <c r="AH97" s="4"/>
      <c r="AI97" s="4"/>
      <c r="AJ97" s="4"/>
      <c r="AK97" s="4"/>
      <c r="AL97" s="4"/>
      <c r="AM97" s="4"/>
      <c r="AN97" s="17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26"/>
      <c r="BA97" s="4"/>
      <c r="BB97" s="4"/>
      <c r="BC97" s="4"/>
      <c r="BD97" s="4"/>
      <c r="BE97" s="4"/>
      <c r="BF97" s="26"/>
      <c r="BG97" s="26"/>
      <c r="BH97" s="4"/>
      <c r="BI97" s="4"/>
      <c r="BJ97" s="5">
        <f>SUM(E97:BI97)</f>
        <v>0</v>
      </c>
      <c r="BK97" s="17"/>
      <c r="BL97" s="17"/>
      <c r="BM97" s="17"/>
      <c r="BN97" s="4"/>
    </row>
    <row r="98" spans="1:66" s="9" customFormat="1" ht="11.25" hidden="1">
      <c r="A98" s="38"/>
      <c r="B98" s="9" t="str">
        <f>"ETIKETT CIMKE (STENDFORM)"</f>
        <v>ETIKETT CIMKE (STENDFORM)</v>
      </c>
      <c r="C98" s="9" t="str">
        <f>"210X148 MM"</f>
        <v>210X148 MM</v>
      </c>
      <c r="D98" s="17"/>
      <c r="E98" s="26"/>
      <c r="F98" s="26"/>
      <c r="G98" s="4"/>
      <c r="H98" s="32"/>
      <c r="I98" s="26"/>
      <c r="J98" s="26"/>
      <c r="K98" s="26"/>
      <c r="L98" s="26"/>
      <c r="M98" s="26"/>
      <c r="N98" s="26"/>
      <c r="O98" s="26"/>
      <c r="P98" s="26"/>
      <c r="Q98" s="4"/>
      <c r="R98" s="4"/>
      <c r="S98" s="4"/>
      <c r="T98" s="4"/>
      <c r="U98" s="4"/>
      <c r="V98" s="4"/>
      <c r="W98" s="26"/>
      <c r="X98" s="26"/>
      <c r="Y98" s="26"/>
      <c r="Z98" s="4"/>
      <c r="AA98" s="4"/>
      <c r="AB98" s="26"/>
      <c r="AC98" s="26"/>
      <c r="AD98" s="10"/>
      <c r="AE98" s="4"/>
      <c r="AF98" s="4"/>
      <c r="AG98" s="4"/>
      <c r="AH98" s="4"/>
      <c r="AI98" s="4"/>
      <c r="AJ98" s="4"/>
      <c r="AK98" s="4"/>
      <c r="AL98" s="4"/>
      <c r="AM98" s="4"/>
      <c r="AN98" s="17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26"/>
      <c r="BA98" s="4"/>
      <c r="BB98" s="4"/>
      <c r="BC98" s="4"/>
      <c r="BD98" s="4"/>
      <c r="BE98" s="4"/>
      <c r="BF98" s="26"/>
      <c r="BG98" s="26"/>
      <c r="BH98" s="4"/>
      <c r="BI98" s="4"/>
      <c r="BJ98" s="5">
        <f>SUM(E98:BI98)</f>
        <v>0</v>
      </c>
      <c r="BK98" s="17"/>
      <c r="BL98" s="17"/>
      <c r="BM98" s="17"/>
      <c r="BN98" s="4"/>
    </row>
    <row r="99" spans="1:66" s="9" customFormat="1" ht="11.25" hidden="1">
      <c r="A99" s="38"/>
      <c r="B99" s="9" t="str">
        <f>"ETIKETT CIMKE (STENDFORM)"</f>
        <v>ETIKETT CIMKE (STENDFORM)</v>
      </c>
      <c r="C99" s="9" t="str">
        <f>"210X297 MM"</f>
        <v>210X297 MM</v>
      </c>
      <c r="D99" s="17"/>
      <c r="E99" s="26"/>
      <c r="F99" s="26"/>
      <c r="G99" s="4"/>
      <c r="H99" s="32"/>
      <c r="I99" s="26"/>
      <c r="J99" s="26"/>
      <c r="K99" s="26"/>
      <c r="L99" s="26"/>
      <c r="M99" s="26"/>
      <c r="N99" s="26"/>
      <c r="O99" s="26"/>
      <c r="P99" s="26"/>
      <c r="Q99" s="4"/>
      <c r="R99" s="4"/>
      <c r="S99" s="4"/>
      <c r="T99" s="4"/>
      <c r="U99" s="4"/>
      <c r="V99" s="4"/>
      <c r="W99" s="26"/>
      <c r="X99" s="26"/>
      <c r="Y99" s="26"/>
      <c r="Z99" s="4"/>
      <c r="AA99" s="4"/>
      <c r="AB99" s="26"/>
      <c r="AC99" s="26"/>
      <c r="AD99" s="10"/>
      <c r="AE99" s="4"/>
      <c r="AF99" s="4"/>
      <c r="AG99" s="4"/>
      <c r="AH99" s="4"/>
      <c r="AI99" s="4"/>
      <c r="AJ99" s="4"/>
      <c r="AK99" s="4"/>
      <c r="AL99" s="4"/>
      <c r="AM99" s="4"/>
      <c r="AN99" s="17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26"/>
      <c r="BA99" s="4"/>
      <c r="BB99" s="4"/>
      <c r="BC99" s="4"/>
      <c r="BD99" s="4"/>
      <c r="BE99" s="4"/>
      <c r="BF99" s="26"/>
      <c r="BG99" s="26"/>
      <c r="BH99" s="4"/>
      <c r="BI99" s="4"/>
      <c r="BJ99" s="5">
        <f>SUM(E99:BI99)</f>
        <v>0</v>
      </c>
      <c r="BK99" s="17"/>
      <c r="BL99" s="17"/>
      <c r="BM99" s="17"/>
      <c r="BN99" s="4"/>
    </row>
    <row r="100" spans="1:66" s="9" customFormat="1" ht="11.25" hidden="1">
      <c r="A100" s="38"/>
      <c r="B100" s="9" t="str">
        <f>"FAXFILM (FÓLIA)"</f>
        <v>FAXFILM (FÓLIA)</v>
      </c>
      <c r="C100" s="9" t="str">
        <f>"PANASONIC KX-FA 54X"</f>
        <v>PANASONIC KX-FA 54X</v>
      </c>
      <c r="D100" s="17"/>
      <c r="E100" s="26"/>
      <c r="F100" s="26"/>
      <c r="G100" s="4"/>
      <c r="H100" s="32"/>
      <c r="I100" s="26"/>
      <c r="J100" s="26"/>
      <c r="K100" s="26"/>
      <c r="L100" s="26"/>
      <c r="M100" s="26"/>
      <c r="N100" s="26"/>
      <c r="O100" s="26"/>
      <c r="P100" s="26"/>
      <c r="Q100" s="4"/>
      <c r="R100" s="4"/>
      <c r="S100" s="4"/>
      <c r="T100" s="4"/>
      <c r="U100" s="4"/>
      <c r="V100" s="4"/>
      <c r="W100" s="26"/>
      <c r="X100" s="26"/>
      <c r="Y100" s="26"/>
      <c r="Z100" s="4"/>
      <c r="AA100" s="4"/>
      <c r="AB100" s="26"/>
      <c r="AC100" s="26"/>
      <c r="AD100" s="10"/>
      <c r="AE100" s="4"/>
      <c r="AF100" s="4"/>
      <c r="AG100" s="4"/>
      <c r="AH100" s="4"/>
      <c r="AI100" s="4"/>
      <c r="AJ100" s="4"/>
      <c r="AK100" s="4"/>
      <c r="AL100" s="4"/>
      <c r="AM100" s="4"/>
      <c r="AN100" s="17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26"/>
      <c r="BA100" s="4"/>
      <c r="BB100" s="4"/>
      <c r="BC100" s="4"/>
      <c r="BD100" s="4"/>
      <c r="BE100" s="4"/>
      <c r="BF100" s="26"/>
      <c r="BG100" s="26"/>
      <c r="BH100" s="4"/>
      <c r="BI100" s="4"/>
      <c r="BJ100" s="5">
        <f>SUM(E100:BI100)</f>
        <v>0</v>
      </c>
      <c r="BK100" s="17"/>
      <c r="BL100" s="17"/>
      <c r="BM100" s="17"/>
      <c r="BN100" s="4"/>
    </row>
    <row r="101" spans="1:68" s="8" customFormat="1" ht="11.25" hidden="1">
      <c r="A101" s="38"/>
      <c r="B101" s="9" t="str">
        <f>"FELÍRÓTÁBLA"</f>
        <v>FELÍRÓTÁBLA</v>
      </c>
      <c r="C101" s="9" t="str">
        <f>"A/4"</f>
        <v>A/4</v>
      </c>
      <c r="D101" s="20"/>
      <c r="E101" s="27"/>
      <c r="F101" s="27"/>
      <c r="G101" s="5"/>
      <c r="H101" s="32"/>
      <c r="I101" s="27"/>
      <c r="J101" s="27"/>
      <c r="K101" s="27"/>
      <c r="L101" s="27"/>
      <c r="M101" s="27"/>
      <c r="N101" s="27"/>
      <c r="O101" s="27"/>
      <c r="P101" s="27"/>
      <c r="Q101" s="5"/>
      <c r="R101" s="5"/>
      <c r="S101" s="5"/>
      <c r="T101" s="5"/>
      <c r="U101" s="5"/>
      <c r="V101" s="5"/>
      <c r="W101" s="27"/>
      <c r="X101" s="27"/>
      <c r="Y101" s="27"/>
      <c r="Z101" s="5"/>
      <c r="AA101" s="5"/>
      <c r="AB101" s="27"/>
      <c r="AC101" s="27"/>
      <c r="AD101" s="11"/>
      <c r="AE101" s="5"/>
      <c r="AF101" s="5"/>
      <c r="AG101" s="5"/>
      <c r="AH101" s="5"/>
      <c r="AI101" s="5"/>
      <c r="AJ101" s="5"/>
      <c r="AK101" s="5"/>
      <c r="AL101" s="5"/>
      <c r="AM101" s="5"/>
      <c r="AN101" s="17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27"/>
      <c r="BA101" s="5"/>
      <c r="BB101" s="5"/>
      <c r="BC101" s="5"/>
      <c r="BD101" s="5"/>
      <c r="BE101" s="5"/>
      <c r="BF101" s="27"/>
      <c r="BG101" s="27"/>
      <c r="BH101" s="5"/>
      <c r="BI101" s="5"/>
      <c r="BJ101" s="5">
        <f>SUM(E101:BI101)</f>
        <v>0</v>
      </c>
      <c r="BK101" s="20"/>
      <c r="BL101" s="20"/>
      <c r="BM101" s="20"/>
      <c r="BN101" s="5"/>
      <c r="BP101" s="9"/>
    </row>
    <row r="102" spans="1:66" s="9" customFormat="1" ht="11.25" hidden="1">
      <c r="A102" s="38"/>
      <c r="B102" s="9" t="str">
        <f>"FELTÉTEL MEGHATÁROZÁS ALKALOMSZERŰ"</f>
        <v>FELTÉTEL MEGHATÁROZÁS ALKALOMSZERŰ</v>
      </c>
      <c r="C102" s="9" t="str">
        <f>"TŰZVESZÉLYES TEVÉKENYSÉG VÉGZÉSÉHEZ"</f>
        <v>TŰZVESZÉLYES TEVÉKENYSÉG VÉGZÉSÉHEZ</v>
      </c>
      <c r="D102" s="17"/>
      <c r="E102" s="26"/>
      <c r="F102" s="26"/>
      <c r="G102" s="4"/>
      <c r="H102" s="32"/>
      <c r="I102" s="26"/>
      <c r="J102" s="26"/>
      <c r="K102" s="26"/>
      <c r="L102" s="26"/>
      <c r="M102" s="26"/>
      <c r="N102" s="26"/>
      <c r="O102" s="26"/>
      <c r="P102" s="26"/>
      <c r="Q102" s="4"/>
      <c r="R102" s="4"/>
      <c r="S102" s="4"/>
      <c r="T102" s="4"/>
      <c r="U102" s="4"/>
      <c r="V102" s="4"/>
      <c r="W102" s="26"/>
      <c r="X102" s="26"/>
      <c r="Y102" s="26"/>
      <c r="Z102" s="4"/>
      <c r="AA102" s="4"/>
      <c r="AB102" s="26"/>
      <c r="AC102" s="26"/>
      <c r="AD102" s="10"/>
      <c r="AE102" s="4"/>
      <c r="AF102" s="4"/>
      <c r="AG102" s="4"/>
      <c r="AH102" s="4"/>
      <c r="AI102" s="4"/>
      <c r="AJ102" s="4"/>
      <c r="AK102" s="4"/>
      <c r="AL102" s="4"/>
      <c r="AM102" s="4"/>
      <c r="AN102" s="17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26"/>
      <c r="BA102" s="4"/>
      <c r="BB102" s="4"/>
      <c r="BC102" s="4"/>
      <c r="BD102" s="4"/>
      <c r="BE102" s="4"/>
      <c r="BF102" s="26"/>
      <c r="BG102" s="26"/>
      <c r="BH102" s="4"/>
      <c r="BI102" s="4"/>
      <c r="BJ102" s="5">
        <f>SUM(E102:BI102)</f>
        <v>0</v>
      </c>
      <c r="BK102" s="17"/>
      <c r="BL102" s="17"/>
      <c r="BM102" s="17"/>
      <c r="BN102" s="4"/>
    </row>
    <row r="103" spans="1:68" s="9" customFormat="1" ht="11.25" hidden="1">
      <c r="A103" s="38"/>
      <c r="B103" s="9" t="str">
        <f>"FELVÁSÁRLÁSI JEGY"</f>
        <v>FELVÁSÁRLÁSI JEGY</v>
      </c>
      <c r="D103" s="17"/>
      <c r="E103" s="26"/>
      <c r="F103" s="26"/>
      <c r="G103" s="4"/>
      <c r="H103" s="32"/>
      <c r="I103" s="26"/>
      <c r="J103" s="26"/>
      <c r="K103" s="26"/>
      <c r="L103" s="26"/>
      <c r="M103" s="26"/>
      <c r="N103" s="26"/>
      <c r="O103" s="26"/>
      <c r="P103" s="26"/>
      <c r="Q103" s="4"/>
      <c r="R103" s="4"/>
      <c r="S103" s="4"/>
      <c r="T103" s="4"/>
      <c r="U103" s="4"/>
      <c r="V103" s="4"/>
      <c r="W103" s="26"/>
      <c r="X103" s="26"/>
      <c r="Y103" s="26"/>
      <c r="Z103" s="4"/>
      <c r="AA103" s="4"/>
      <c r="AB103" s="26"/>
      <c r="AC103" s="26"/>
      <c r="AD103" s="10"/>
      <c r="AE103" s="4"/>
      <c r="AF103" s="4"/>
      <c r="AG103" s="4"/>
      <c r="AH103" s="4"/>
      <c r="AI103" s="4"/>
      <c r="AJ103" s="4"/>
      <c r="AK103" s="4"/>
      <c r="AL103" s="4"/>
      <c r="AM103" s="4"/>
      <c r="AN103" s="17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26"/>
      <c r="BA103" s="4"/>
      <c r="BB103" s="4"/>
      <c r="BC103" s="4"/>
      <c r="BD103" s="4"/>
      <c r="BE103" s="4"/>
      <c r="BF103" s="26"/>
      <c r="BG103" s="26"/>
      <c r="BH103" s="4"/>
      <c r="BI103" s="4"/>
      <c r="BJ103" s="5">
        <f>SUM(E103:BI103)</f>
        <v>0</v>
      </c>
      <c r="BK103" s="17"/>
      <c r="BL103" s="17"/>
      <c r="BM103" s="17"/>
      <c r="BN103" s="4"/>
      <c r="BP103" s="8"/>
    </row>
    <row r="104" spans="1:66" s="8" customFormat="1" ht="11.25" hidden="1">
      <c r="A104" s="38"/>
      <c r="B104" s="9" t="str">
        <f>"FÉNYMÁSOLÓ PAPÍR (CANON)"</f>
        <v>FÉNYMÁSOLÓ PAPÍR (CANON)</v>
      </c>
      <c r="C104" s="9" t="str">
        <f>"A/4 (80 GRAMM)"</f>
        <v>A/4 (80 GRAMM)</v>
      </c>
      <c r="D104" s="20"/>
      <c r="E104" s="27"/>
      <c r="F104" s="27"/>
      <c r="G104" s="5"/>
      <c r="H104" s="32"/>
      <c r="I104" s="27"/>
      <c r="J104" s="27"/>
      <c r="K104" s="27"/>
      <c r="L104" s="27"/>
      <c r="M104" s="27"/>
      <c r="N104" s="27"/>
      <c r="O104" s="27"/>
      <c r="P104" s="27"/>
      <c r="Q104" s="5"/>
      <c r="R104" s="5"/>
      <c r="S104" s="5"/>
      <c r="T104" s="5"/>
      <c r="U104" s="5"/>
      <c r="V104" s="5"/>
      <c r="W104" s="27"/>
      <c r="X104" s="27"/>
      <c r="Y104" s="27"/>
      <c r="Z104" s="5"/>
      <c r="AA104" s="5"/>
      <c r="AB104" s="27"/>
      <c r="AC104" s="27"/>
      <c r="AD104" s="11"/>
      <c r="AE104" s="5"/>
      <c r="AF104" s="5"/>
      <c r="AG104" s="5"/>
      <c r="AH104" s="5"/>
      <c r="AI104" s="5"/>
      <c r="AJ104" s="5"/>
      <c r="AK104" s="5"/>
      <c r="AL104" s="5"/>
      <c r="AM104" s="5"/>
      <c r="AN104" s="17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27"/>
      <c r="BA104" s="5"/>
      <c r="BB104" s="5"/>
      <c r="BC104" s="5"/>
      <c r="BD104" s="5"/>
      <c r="BE104" s="5"/>
      <c r="BF104" s="27"/>
      <c r="BG104" s="27"/>
      <c r="BH104" s="5"/>
      <c r="BI104" s="5"/>
      <c r="BJ104" s="5">
        <f>SUM(E104:BI104)</f>
        <v>0</v>
      </c>
      <c r="BK104" s="20"/>
      <c r="BL104" s="20"/>
      <c r="BM104" s="20"/>
      <c r="BN104" s="5"/>
    </row>
    <row r="105" spans="1:66" s="8" customFormat="1" ht="11.25" hidden="1">
      <c r="A105" s="38"/>
      <c r="B105" s="9" t="str">
        <f>"FÉNYMÁSOLÓ PAPÍR (CLAIREFONTAINE)"</f>
        <v>FÉNYMÁSOLÓ PAPÍR (CLAIREFONTAINE)</v>
      </c>
      <c r="C105" s="9" t="str">
        <f>"A/4"</f>
        <v>A/4</v>
      </c>
      <c r="D105" s="20"/>
      <c r="E105" s="27"/>
      <c r="F105" s="27"/>
      <c r="G105" s="5"/>
      <c r="H105" s="32"/>
      <c r="I105" s="27"/>
      <c r="J105" s="27"/>
      <c r="K105" s="27"/>
      <c r="L105" s="27"/>
      <c r="M105" s="27"/>
      <c r="N105" s="27"/>
      <c r="O105" s="27"/>
      <c r="P105" s="27"/>
      <c r="Q105" s="5"/>
      <c r="R105" s="5"/>
      <c r="S105" s="5"/>
      <c r="T105" s="5"/>
      <c r="U105" s="5"/>
      <c r="V105" s="5"/>
      <c r="W105" s="27"/>
      <c r="X105" s="27"/>
      <c r="Y105" s="27"/>
      <c r="Z105" s="5"/>
      <c r="AA105" s="5"/>
      <c r="AB105" s="27"/>
      <c r="AC105" s="27"/>
      <c r="AD105" s="11"/>
      <c r="AE105" s="5"/>
      <c r="AF105" s="5"/>
      <c r="AG105" s="5"/>
      <c r="AH105" s="5"/>
      <c r="AI105" s="5"/>
      <c r="AJ105" s="5"/>
      <c r="AK105" s="5"/>
      <c r="AL105" s="5"/>
      <c r="AM105" s="5"/>
      <c r="AN105" s="17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27"/>
      <c r="BA105" s="5"/>
      <c r="BB105" s="5"/>
      <c r="BC105" s="5"/>
      <c r="BD105" s="5"/>
      <c r="BE105" s="5"/>
      <c r="BF105" s="27"/>
      <c r="BG105" s="27"/>
      <c r="BH105" s="5"/>
      <c r="BI105" s="5"/>
      <c r="BJ105" s="5">
        <f>SUM(E105:BI105)</f>
        <v>0</v>
      </c>
      <c r="BK105" s="20"/>
      <c r="BL105" s="20"/>
      <c r="BM105" s="20"/>
      <c r="BN105" s="5"/>
    </row>
    <row r="106" spans="1:66" s="8" customFormat="1" ht="11.25" hidden="1">
      <c r="A106" s="38"/>
      <c r="B106" s="9" t="str">
        <f>"FÉNYMÁSOLÓ PAPÍR (IBM)"</f>
        <v>FÉNYMÁSOLÓ PAPÍR (IBM)</v>
      </c>
      <c r="C106" s="9" t="str">
        <f>"A/4 (80 GRAMM)"</f>
        <v>A/4 (80 GRAMM)</v>
      </c>
      <c r="D106" s="20"/>
      <c r="E106" s="27"/>
      <c r="F106" s="27"/>
      <c r="G106" s="5"/>
      <c r="H106" s="32"/>
      <c r="I106" s="27"/>
      <c r="J106" s="27"/>
      <c r="K106" s="27"/>
      <c r="L106" s="27"/>
      <c r="M106" s="27"/>
      <c r="N106" s="27"/>
      <c r="O106" s="27"/>
      <c r="P106" s="27"/>
      <c r="Q106" s="5"/>
      <c r="R106" s="5"/>
      <c r="S106" s="5"/>
      <c r="T106" s="5"/>
      <c r="U106" s="5"/>
      <c r="V106" s="5"/>
      <c r="W106" s="27"/>
      <c r="X106" s="27"/>
      <c r="Y106" s="27"/>
      <c r="Z106" s="5"/>
      <c r="AA106" s="5"/>
      <c r="AB106" s="27"/>
      <c r="AC106" s="27"/>
      <c r="AD106" s="11"/>
      <c r="AE106" s="5"/>
      <c r="AF106" s="5"/>
      <c r="AG106" s="5"/>
      <c r="AH106" s="5"/>
      <c r="AI106" s="5"/>
      <c r="AJ106" s="5"/>
      <c r="AK106" s="5"/>
      <c r="AL106" s="5"/>
      <c r="AM106" s="5"/>
      <c r="AN106" s="17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27"/>
      <c r="BA106" s="5"/>
      <c r="BB106" s="5"/>
      <c r="BC106" s="5"/>
      <c r="BD106" s="5"/>
      <c r="BE106" s="5"/>
      <c r="BF106" s="27"/>
      <c r="BG106" s="27"/>
      <c r="BH106" s="5"/>
      <c r="BI106" s="5"/>
      <c r="BJ106" s="5">
        <f>SUM(E106:BI106)</f>
        <v>0</v>
      </c>
      <c r="BK106" s="20"/>
      <c r="BL106" s="20"/>
      <c r="BM106" s="20"/>
      <c r="BN106" s="5"/>
    </row>
    <row r="107" spans="1:66" s="8" customFormat="1" ht="11.25" hidden="1">
      <c r="A107" s="38"/>
      <c r="B107" s="9" t="str">
        <f>"FÉNYMÁSOLÓ PAPÍR (REY COPY)"</f>
        <v>FÉNYMÁSOLÓ PAPÍR (REY COPY)</v>
      </c>
      <c r="C107" s="9" t="str">
        <f>"A/3 (80 GRAMM)"</f>
        <v>A/3 (80 GRAMM)</v>
      </c>
      <c r="D107" s="20"/>
      <c r="E107" s="27"/>
      <c r="F107" s="27"/>
      <c r="G107" s="5"/>
      <c r="H107" s="32"/>
      <c r="I107" s="27"/>
      <c r="J107" s="27"/>
      <c r="K107" s="27"/>
      <c r="L107" s="27"/>
      <c r="M107" s="27"/>
      <c r="N107" s="27"/>
      <c r="O107" s="27"/>
      <c r="P107" s="27"/>
      <c r="Q107" s="5"/>
      <c r="R107" s="5"/>
      <c r="S107" s="5"/>
      <c r="T107" s="5"/>
      <c r="U107" s="5"/>
      <c r="V107" s="5"/>
      <c r="W107" s="27"/>
      <c r="X107" s="27"/>
      <c r="Y107" s="27"/>
      <c r="Z107" s="5"/>
      <c r="AA107" s="5"/>
      <c r="AB107" s="27"/>
      <c r="AC107" s="27"/>
      <c r="AD107" s="11"/>
      <c r="AE107" s="5"/>
      <c r="AF107" s="5"/>
      <c r="AG107" s="5"/>
      <c r="AH107" s="5"/>
      <c r="AI107" s="5"/>
      <c r="AJ107" s="5"/>
      <c r="AK107" s="5"/>
      <c r="AL107" s="5"/>
      <c r="AM107" s="5"/>
      <c r="AN107" s="17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27"/>
      <c r="BA107" s="5"/>
      <c r="BB107" s="5"/>
      <c r="BC107" s="5"/>
      <c r="BD107" s="5"/>
      <c r="BE107" s="5"/>
      <c r="BF107" s="27"/>
      <c r="BG107" s="27"/>
      <c r="BH107" s="5"/>
      <c r="BI107" s="5"/>
      <c r="BJ107" s="5">
        <f>SUM(E107:BI107)</f>
        <v>0</v>
      </c>
      <c r="BK107" s="20"/>
      <c r="BL107" s="20"/>
      <c r="BM107" s="20"/>
      <c r="BN107" s="5"/>
    </row>
    <row r="108" spans="1:66" s="8" customFormat="1" ht="11.25" hidden="1">
      <c r="A108" s="38"/>
      <c r="B108" s="9" t="str">
        <f>"FÉNYMÁSOLÓ PAPÍR (REY COPY)"</f>
        <v>FÉNYMÁSOLÓ PAPÍR (REY COPY)</v>
      </c>
      <c r="C108" s="9" t="str">
        <f>"A/4 (80 GRAMM)"</f>
        <v>A/4 (80 GRAMM)</v>
      </c>
      <c r="D108" s="20"/>
      <c r="E108" s="27"/>
      <c r="F108" s="27"/>
      <c r="G108" s="5"/>
      <c r="H108" s="32"/>
      <c r="I108" s="27"/>
      <c r="J108" s="27"/>
      <c r="K108" s="27"/>
      <c r="L108" s="27"/>
      <c r="M108" s="27"/>
      <c r="N108" s="27"/>
      <c r="O108" s="27"/>
      <c r="P108" s="27"/>
      <c r="Q108" s="5"/>
      <c r="R108" s="5"/>
      <c r="S108" s="5"/>
      <c r="T108" s="5"/>
      <c r="U108" s="5"/>
      <c r="V108" s="5"/>
      <c r="W108" s="27"/>
      <c r="X108" s="27"/>
      <c r="Y108" s="27"/>
      <c r="Z108" s="5"/>
      <c r="AA108" s="5"/>
      <c r="AB108" s="27"/>
      <c r="AC108" s="27"/>
      <c r="AD108" s="11"/>
      <c r="AE108" s="5"/>
      <c r="AF108" s="5"/>
      <c r="AG108" s="5"/>
      <c r="AH108" s="5"/>
      <c r="AI108" s="5"/>
      <c r="AJ108" s="5"/>
      <c r="AK108" s="5"/>
      <c r="AL108" s="5"/>
      <c r="AM108" s="5"/>
      <c r="AN108" s="17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27"/>
      <c r="BA108" s="5"/>
      <c r="BB108" s="5"/>
      <c r="BC108" s="5"/>
      <c r="BD108" s="5"/>
      <c r="BE108" s="5"/>
      <c r="BF108" s="27"/>
      <c r="BG108" s="27"/>
      <c r="BH108" s="5"/>
      <c r="BI108" s="5"/>
      <c r="BJ108" s="5">
        <f>SUM(E108:BI108)</f>
        <v>0</v>
      </c>
      <c r="BK108" s="20"/>
      <c r="BL108" s="20"/>
      <c r="BM108" s="20"/>
      <c r="BN108" s="5"/>
    </row>
    <row r="109" spans="1:66" s="9" customFormat="1" ht="11.25">
      <c r="A109" s="38" t="s">
        <v>219</v>
      </c>
      <c r="B109" s="9" t="str">
        <f>"DOSSZIÉ (MŰANYAG HÁTLAPOS) FŰZŐS"</f>
        <v>DOSSZIÉ (MŰANYAG HÁTLAPOS) FŰZŐS</v>
      </c>
      <c r="C109" s="9" t="s">
        <v>151</v>
      </c>
      <c r="D109" s="20" t="s">
        <v>23</v>
      </c>
      <c r="E109" s="27"/>
      <c r="F109" s="27">
        <v>5</v>
      </c>
      <c r="G109" s="5"/>
      <c r="H109" s="32"/>
      <c r="I109" s="27"/>
      <c r="J109" s="27"/>
      <c r="K109" s="27"/>
      <c r="L109" s="27"/>
      <c r="M109" s="27"/>
      <c r="N109" s="27"/>
      <c r="O109" s="27"/>
      <c r="P109" s="27"/>
      <c r="Q109" s="5"/>
      <c r="R109" s="5"/>
      <c r="S109" s="5"/>
      <c r="T109" s="5"/>
      <c r="U109" s="5"/>
      <c r="V109" s="5"/>
      <c r="W109" s="27"/>
      <c r="X109" s="27"/>
      <c r="Y109" s="27"/>
      <c r="Z109" s="5"/>
      <c r="AA109" s="5"/>
      <c r="AB109" s="27"/>
      <c r="AC109" s="27"/>
      <c r="AD109" s="11"/>
      <c r="AE109" s="5"/>
      <c r="AF109" s="5"/>
      <c r="AG109" s="5"/>
      <c r="AH109" s="5"/>
      <c r="AI109" s="5"/>
      <c r="AJ109" s="5"/>
      <c r="AK109" s="5"/>
      <c r="AL109" s="5"/>
      <c r="AM109" s="5"/>
      <c r="AN109" s="17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27"/>
      <c r="BA109" s="5"/>
      <c r="BB109" s="5"/>
      <c r="BC109" s="5"/>
      <c r="BD109" s="5"/>
      <c r="BE109" s="5"/>
      <c r="BF109" s="27"/>
      <c r="BG109" s="27"/>
      <c r="BH109" s="5"/>
      <c r="BI109" s="5"/>
      <c r="BJ109" s="5">
        <f>SUM(E109:BI109)</f>
        <v>5</v>
      </c>
      <c r="BK109" s="20" t="s">
        <v>23</v>
      </c>
      <c r="BL109" s="20"/>
      <c r="BM109" s="20"/>
      <c r="BN109" s="4"/>
    </row>
    <row r="110" spans="1:66" s="9" customFormat="1" ht="11.25" hidden="1">
      <c r="A110" s="38"/>
      <c r="B110" s="9" t="str">
        <f>"FESTÉFHENGER 1220C."</f>
        <v>FESTÉFHENGER 1220C.</v>
      </c>
      <c r="D110" s="17"/>
      <c r="E110" s="26"/>
      <c r="F110" s="26"/>
      <c r="G110" s="4"/>
      <c r="H110" s="32"/>
      <c r="I110" s="26"/>
      <c r="J110" s="26"/>
      <c r="K110" s="26"/>
      <c r="L110" s="26"/>
      <c r="M110" s="26"/>
      <c r="N110" s="26"/>
      <c r="O110" s="26"/>
      <c r="P110" s="26"/>
      <c r="Q110" s="4"/>
      <c r="R110" s="4"/>
      <c r="S110" s="4"/>
      <c r="T110" s="4"/>
      <c r="U110" s="4"/>
      <c r="V110" s="4"/>
      <c r="W110" s="26"/>
      <c r="X110" s="26"/>
      <c r="Y110" s="26"/>
      <c r="Z110" s="4"/>
      <c r="AA110" s="4"/>
      <c r="AB110" s="26"/>
      <c r="AC110" s="26"/>
      <c r="AD110" s="10"/>
      <c r="AE110" s="4"/>
      <c r="AF110" s="4"/>
      <c r="AG110" s="4"/>
      <c r="AH110" s="4"/>
      <c r="AI110" s="4"/>
      <c r="AJ110" s="4"/>
      <c r="AK110" s="4"/>
      <c r="AL110" s="4"/>
      <c r="AM110" s="4"/>
      <c r="AN110" s="17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26"/>
      <c r="BA110" s="4"/>
      <c r="BB110" s="4"/>
      <c r="BC110" s="4"/>
      <c r="BD110" s="4"/>
      <c r="BE110" s="4"/>
      <c r="BF110" s="26"/>
      <c r="BG110" s="26"/>
      <c r="BH110" s="4"/>
      <c r="BI110" s="4"/>
      <c r="BJ110" s="5">
        <f>SUM(E110:BI110)</f>
        <v>0</v>
      </c>
      <c r="BK110" s="17"/>
      <c r="BL110" s="17"/>
      <c r="BM110" s="17"/>
      <c r="BN110" s="4"/>
    </row>
    <row r="111" spans="1:66" s="9" customFormat="1" ht="11.25" hidden="1">
      <c r="A111" s="38"/>
      <c r="B111" s="9" t="str">
        <f>"FESTÉFHENGER HP 7115"</f>
        <v>FESTÉFHENGER HP 7115</v>
      </c>
      <c r="D111" s="17"/>
      <c r="E111" s="26"/>
      <c r="F111" s="26"/>
      <c r="G111" s="4"/>
      <c r="H111" s="32"/>
      <c r="I111" s="26"/>
      <c r="J111" s="26"/>
      <c r="K111" s="26"/>
      <c r="L111" s="26"/>
      <c r="M111" s="26"/>
      <c r="N111" s="26"/>
      <c r="O111" s="26"/>
      <c r="P111" s="26"/>
      <c r="Q111" s="4"/>
      <c r="R111" s="4"/>
      <c r="S111" s="4"/>
      <c r="T111" s="4"/>
      <c r="U111" s="4"/>
      <c r="V111" s="4"/>
      <c r="W111" s="26"/>
      <c r="X111" s="26"/>
      <c r="Y111" s="26"/>
      <c r="Z111" s="4"/>
      <c r="AA111" s="4"/>
      <c r="AB111" s="26"/>
      <c r="AC111" s="26"/>
      <c r="AD111" s="10"/>
      <c r="AE111" s="4"/>
      <c r="AF111" s="4"/>
      <c r="AG111" s="4"/>
      <c r="AH111" s="4"/>
      <c r="AI111" s="4"/>
      <c r="AJ111" s="4"/>
      <c r="AK111" s="4"/>
      <c r="AL111" s="4"/>
      <c r="AM111" s="4"/>
      <c r="AN111" s="17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26"/>
      <c r="BA111" s="4"/>
      <c r="BB111" s="4"/>
      <c r="BC111" s="4"/>
      <c r="BD111" s="4"/>
      <c r="BE111" s="4"/>
      <c r="BF111" s="26"/>
      <c r="BG111" s="26"/>
      <c r="BH111" s="4"/>
      <c r="BI111" s="4"/>
      <c r="BJ111" s="5">
        <f>SUM(E111:BI111)</f>
        <v>0</v>
      </c>
      <c r="BK111" s="17"/>
      <c r="BL111" s="17"/>
      <c r="BM111" s="17"/>
      <c r="BN111" s="4"/>
    </row>
    <row r="112" spans="1:66" s="9" customFormat="1" ht="11.25" hidden="1">
      <c r="A112" s="38"/>
      <c r="B112" s="9" t="str">
        <f>"FESTÉKHENGER (720MP 212)"</f>
        <v>FESTÉKHENGER (720MP 212)</v>
      </c>
      <c r="C112" s="9" t="str">
        <f>"SHARP ASZTALI SZÁMOLÓGÉPHEZ"</f>
        <v>SHARP ASZTALI SZÁMOLÓGÉPHEZ</v>
      </c>
      <c r="D112" s="17"/>
      <c r="E112" s="26"/>
      <c r="F112" s="26"/>
      <c r="G112" s="4"/>
      <c r="H112" s="32"/>
      <c r="I112" s="26"/>
      <c r="J112" s="26"/>
      <c r="K112" s="26"/>
      <c r="L112" s="26"/>
      <c r="M112" s="26"/>
      <c r="N112" s="26"/>
      <c r="O112" s="26"/>
      <c r="P112" s="26"/>
      <c r="Q112" s="4"/>
      <c r="R112" s="4"/>
      <c r="S112" s="4"/>
      <c r="T112" s="4"/>
      <c r="U112" s="4"/>
      <c r="V112" s="4"/>
      <c r="W112" s="26"/>
      <c r="X112" s="26"/>
      <c r="Y112" s="26"/>
      <c r="Z112" s="4"/>
      <c r="AA112" s="4"/>
      <c r="AB112" s="26"/>
      <c r="AC112" s="26"/>
      <c r="AD112" s="10"/>
      <c r="AE112" s="4"/>
      <c r="AF112" s="4"/>
      <c r="AG112" s="4"/>
      <c r="AH112" s="4"/>
      <c r="AI112" s="4"/>
      <c r="AJ112" s="4"/>
      <c r="AK112" s="4"/>
      <c r="AL112" s="4"/>
      <c r="AM112" s="4"/>
      <c r="AN112" s="17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26"/>
      <c r="BA112" s="4"/>
      <c r="BB112" s="4"/>
      <c r="BC112" s="4"/>
      <c r="BD112" s="4"/>
      <c r="BE112" s="4"/>
      <c r="BF112" s="26"/>
      <c r="BG112" s="26"/>
      <c r="BH112" s="4"/>
      <c r="BI112" s="4"/>
      <c r="BJ112" s="5">
        <f>SUM(E112:BI112)</f>
        <v>0</v>
      </c>
      <c r="BK112" s="17"/>
      <c r="BL112" s="17"/>
      <c r="BM112" s="17"/>
      <c r="BN112" s="4"/>
    </row>
    <row r="113" spans="1:66" s="9" customFormat="1" ht="11.25" hidden="1">
      <c r="A113" s="38"/>
      <c r="B113" s="9" t="str">
        <f>"FESTÉKPATRON (150)"</f>
        <v>FESTÉKPATRON (150)</v>
      </c>
      <c r="D113" s="17"/>
      <c r="E113" s="26"/>
      <c r="F113" s="26"/>
      <c r="G113" s="4"/>
      <c r="H113" s="32"/>
      <c r="I113" s="26"/>
      <c r="J113" s="26"/>
      <c r="K113" s="26"/>
      <c r="L113" s="26"/>
      <c r="M113" s="26"/>
      <c r="N113" s="26"/>
      <c r="O113" s="26"/>
      <c r="P113" s="26"/>
      <c r="Q113" s="4"/>
      <c r="R113" s="4"/>
      <c r="S113" s="4"/>
      <c r="T113" s="4"/>
      <c r="U113" s="4"/>
      <c r="V113" s="4"/>
      <c r="W113" s="26"/>
      <c r="X113" s="26"/>
      <c r="Y113" s="26"/>
      <c r="Z113" s="4"/>
      <c r="AA113" s="4"/>
      <c r="AB113" s="26"/>
      <c r="AC113" s="26"/>
      <c r="AD113" s="10"/>
      <c r="AE113" s="4"/>
      <c r="AF113" s="4"/>
      <c r="AG113" s="4"/>
      <c r="AH113" s="4"/>
      <c r="AI113" s="4"/>
      <c r="AJ113" s="4"/>
      <c r="AK113" s="4"/>
      <c r="AL113" s="4"/>
      <c r="AM113" s="4"/>
      <c r="AN113" s="17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26"/>
      <c r="BA113" s="4"/>
      <c r="BB113" s="4"/>
      <c r="BC113" s="4"/>
      <c r="BD113" s="4"/>
      <c r="BE113" s="4"/>
      <c r="BF113" s="26"/>
      <c r="BG113" s="26"/>
      <c r="BH113" s="4"/>
      <c r="BI113" s="4"/>
      <c r="BJ113" s="5">
        <f>SUM(E113:BI113)</f>
        <v>0</v>
      </c>
      <c r="BK113" s="17"/>
      <c r="BL113" s="17"/>
      <c r="BM113" s="17"/>
      <c r="BN113" s="4"/>
    </row>
    <row r="114" spans="1:66" s="9" customFormat="1" ht="11.25" hidden="1">
      <c r="A114" s="38"/>
      <c r="B114" s="9" t="str">
        <f>"FESTÉKPATRON (CANON BC-02)"</f>
        <v>FESTÉKPATRON (CANON BC-02)</v>
      </c>
      <c r="D114" s="17"/>
      <c r="E114" s="26"/>
      <c r="F114" s="26"/>
      <c r="G114" s="4"/>
      <c r="H114" s="32"/>
      <c r="I114" s="26"/>
      <c r="J114" s="26"/>
      <c r="K114" s="26"/>
      <c r="L114" s="26"/>
      <c r="M114" s="26"/>
      <c r="N114" s="26"/>
      <c r="O114" s="26"/>
      <c r="P114" s="26"/>
      <c r="Q114" s="4"/>
      <c r="R114" s="4"/>
      <c r="S114" s="4"/>
      <c r="T114" s="4"/>
      <c r="U114" s="4"/>
      <c r="V114" s="4"/>
      <c r="W114" s="26"/>
      <c r="X114" s="26"/>
      <c r="Y114" s="26"/>
      <c r="Z114" s="4"/>
      <c r="AA114" s="4"/>
      <c r="AB114" s="26"/>
      <c r="AC114" s="26"/>
      <c r="AD114" s="10"/>
      <c r="AE114" s="4"/>
      <c r="AF114" s="4"/>
      <c r="AG114" s="4"/>
      <c r="AH114" s="4"/>
      <c r="AI114" s="4"/>
      <c r="AJ114" s="4"/>
      <c r="AK114" s="4"/>
      <c r="AL114" s="4"/>
      <c r="AM114" s="4"/>
      <c r="AN114" s="17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26"/>
      <c r="BA114" s="4"/>
      <c r="BB114" s="4"/>
      <c r="BC114" s="4"/>
      <c r="BD114" s="4"/>
      <c r="BE114" s="4"/>
      <c r="BF114" s="26"/>
      <c r="BG114" s="26"/>
      <c r="BH114" s="4"/>
      <c r="BI114" s="4"/>
      <c r="BJ114" s="5">
        <f>SUM(E114:BI114)</f>
        <v>0</v>
      </c>
      <c r="BK114" s="17"/>
      <c r="BL114" s="17"/>
      <c r="BM114" s="17"/>
      <c r="BN114" s="4"/>
    </row>
    <row r="115" spans="1:66" s="9" customFormat="1" ht="11.25" hidden="1">
      <c r="A115" s="38"/>
      <c r="B115" s="9" t="str">
        <f>"FESTÉKPATRON (CANON BC-02) FEKETE"</f>
        <v>FESTÉKPATRON (CANON BC-02) FEKETE</v>
      </c>
      <c r="D115" s="17"/>
      <c r="E115" s="26"/>
      <c r="F115" s="26"/>
      <c r="G115" s="4"/>
      <c r="H115" s="32"/>
      <c r="I115" s="26"/>
      <c r="J115" s="26"/>
      <c r="K115" s="26"/>
      <c r="L115" s="26"/>
      <c r="M115" s="26"/>
      <c r="N115" s="26"/>
      <c r="O115" s="26"/>
      <c r="P115" s="26"/>
      <c r="Q115" s="4"/>
      <c r="R115" s="4"/>
      <c r="S115" s="4"/>
      <c r="T115" s="4"/>
      <c r="U115" s="4"/>
      <c r="V115" s="4"/>
      <c r="W115" s="26"/>
      <c r="X115" s="26"/>
      <c r="Y115" s="26"/>
      <c r="Z115" s="4"/>
      <c r="AA115" s="4"/>
      <c r="AB115" s="26"/>
      <c r="AC115" s="26"/>
      <c r="AD115" s="10"/>
      <c r="AE115" s="4"/>
      <c r="AF115" s="4"/>
      <c r="AG115" s="4"/>
      <c r="AH115" s="4"/>
      <c r="AI115" s="4"/>
      <c r="AJ115" s="4"/>
      <c r="AK115" s="4"/>
      <c r="AL115" s="4"/>
      <c r="AM115" s="4"/>
      <c r="AN115" s="17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26"/>
      <c r="BA115" s="4"/>
      <c r="BB115" s="4"/>
      <c r="BC115" s="4"/>
      <c r="BD115" s="4"/>
      <c r="BE115" s="4"/>
      <c r="BF115" s="26"/>
      <c r="BG115" s="26"/>
      <c r="BH115" s="4"/>
      <c r="BI115" s="4"/>
      <c r="BJ115" s="5">
        <f>SUM(E115:BI115)</f>
        <v>0</v>
      </c>
      <c r="BK115" s="17"/>
      <c r="BL115" s="17"/>
      <c r="BM115" s="17"/>
      <c r="BN115" s="4"/>
    </row>
    <row r="116" spans="1:66" s="9" customFormat="1" ht="11.25" hidden="1">
      <c r="A116" s="38"/>
      <c r="B116" s="9" t="str">
        <f>"FESTÉKPATRON (CANON BC-05) SZÍNES"</f>
        <v>FESTÉKPATRON (CANON BC-05) SZÍNES</v>
      </c>
      <c r="D116" s="17"/>
      <c r="E116" s="26"/>
      <c r="F116" s="26"/>
      <c r="G116" s="4"/>
      <c r="H116" s="32"/>
      <c r="I116" s="26"/>
      <c r="J116" s="26"/>
      <c r="K116" s="26"/>
      <c r="L116" s="26"/>
      <c r="M116" s="26"/>
      <c r="N116" s="26"/>
      <c r="O116" s="26"/>
      <c r="P116" s="26"/>
      <c r="Q116" s="4"/>
      <c r="R116" s="4"/>
      <c r="S116" s="4"/>
      <c r="T116" s="4"/>
      <c r="U116" s="4"/>
      <c r="V116" s="4"/>
      <c r="W116" s="26"/>
      <c r="X116" s="26"/>
      <c r="Y116" s="26"/>
      <c r="Z116" s="4"/>
      <c r="AA116" s="4"/>
      <c r="AB116" s="26"/>
      <c r="AC116" s="26"/>
      <c r="AD116" s="10"/>
      <c r="AE116" s="4"/>
      <c r="AF116" s="4"/>
      <c r="AG116" s="4"/>
      <c r="AH116" s="4"/>
      <c r="AI116" s="4"/>
      <c r="AJ116" s="4"/>
      <c r="AK116" s="4"/>
      <c r="AL116" s="4"/>
      <c r="AM116" s="4"/>
      <c r="AN116" s="17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26"/>
      <c r="BA116" s="4"/>
      <c r="BB116" s="4"/>
      <c r="BC116" s="4"/>
      <c r="BD116" s="4"/>
      <c r="BE116" s="4"/>
      <c r="BF116" s="26"/>
      <c r="BG116" s="26"/>
      <c r="BH116" s="4"/>
      <c r="BI116" s="4"/>
      <c r="BJ116" s="5">
        <f>SUM(E116:BI116)</f>
        <v>0</v>
      </c>
      <c r="BK116" s="17"/>
      <c r="BL116" s="17"/>
      <c r="BM116" s="17"/>
      <c r="BN116" s="4"/>
    </row>
    <row r="117" spans="1:68" s="9" customFormat="1" ht="11.25" hidden="1">
      <c r="A117" s="38"/>
      <c r="B117" s="9" t="str">
        <f>"FESTÉKPATRON (CANON BCI-24)"</f>
        <v>FESTÉKPATRON (CANON BCI-24)</v>
      </c>
      <c r="D117" s="17"/>
      <c r="E117" s="26"/>
      <c r="F117" s="26"/>
      <c r="G117" s="4"/>
      <c r="H117" s="32"/>
      <c r="I117" s="26"/>
      <c r="J117" s="26"/>
      <c r="K117" s="26"/>
      <c r="L117" s="26"/>
      <c r="M117" s="26"/>
      <c r="N117" s="26"/>
      <c r="O117" s="26"/>
      <c r="P117" s="26"/>
      <c r="Q117" s="4"/>
      <c r="R117" s="4"/>
      <c r="S117" s="4"/>
      <c r="T117" s="4"/>
      <c r="U117" s="4"/>
      <c r="V117" s="4"/>
      <c r="W117" s="26"/>
      <c r="X117" s="26"/>
      <c r="Y117" s="26"/>
      <c r="Z117" s="4"/>
      <c r="AA117" s="4"/>
      <c r="AB117" s="26"/>
      <c r="AC117" s="26"/>
      <c r="AD117" s="10"/>
      <c r="AE117" s="4"/>
      <c r="AF117" s="4"/>
      <c r="AG117" s="4"/>
      <c r="AH117" s="4"/>
      <c r="AI117" s="4"/>
      <c r="AJ117" s="4"/>
      <c r="AK117" s="4"/>
      <c r="AL117" s="4"/>
      <c r="AM117" s="4"/>
      <c r="AN117" s="17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26"/>
      <c r="BA117" s="4"/>
      <c r="BB117" s="4"/>
      <c r="BC117" s="4"/>
      <c r="BD117" s="4"/>
      <c r="BE117" s="4"/>
      <c r="BF117" s="26"/>
      <c r="BG117" s="26"/>
      <c r="BH117" s="4"/>
      <c r="BI117" s="4"/>
      <c r="BJ117" s="5">
        <f>SUM(E117:BI117)</f>
        <v>0</v>
      </c>
      <c r="BK117" s="17"/>
      <c r="BL117" s="17"/>
      <c r="BM117" s="17"/>
      <c r="BN117" s="4"/>
      <c r="BP117" s="8"/>
    </row>
    <row r="118" spans="1:66" s="8" customFormat="1" ht="11.25" hidden="1">
      <c r="A118" s="38"/>
      <c r="B118" s="9" t="str">
        <f>"FOTÓALBUM"</f>
        <v>FOTÓALBUM</v>
      </c>
      <c r="C118" s="9"/>
      <c r="D118" s="20"/>
      <c r="E118" s="27"/>
      <c r="F118" s="27"/>
      <c r="G118" s="5"/>
      <c r="H118" s="32"/>
      <c r="I118" s="27"/>
      <c r="J118" s="27"/>
      <c r="K118" s="27"/>
      <c r="L118" s="27"/>
      <c r="M118" s="27"/>
      <c r="N118" s="27"/>
      <c r="O118" s="27"/>
      <c r="P118" s="27"/>
      <c r="Q118" s="5"/>
      <c r="R118" s="5"/>
      <c r="S118" s="5"/>
      <c r="T118" s="5"/>
      <c r="U118" s="5"/>
      <c r="V118" s="5"/>
      <c r="W118" s="27"/>
      <c r="X118" s="27"/>
      <c r="Y118" s="27"/>
      <c r="Z118" s="5"/>
      <c r="AA118" s="5"/>
      <c r="AB118" s="27"/>
      <c r="AC118" s="27"/>
      <c r="AD118" s="11"/>
      <c r="AE118" s="5"/>
      <c r="AF118" s="5"/>
      <c r="AG118" s="5"/>
      <c r="AH118" s="5"/>
      <c r="AI118" s="5"/>
      <c r="AJ118" s="5"/>
      <c r="AK118" s="5"/>
      <c r="AL118" s="5"/>
      <c r="AM118" s="5"/>
      <c r="AN118" s="17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27"/>
      <c r="BA118" s="5"/>
      <c r="BB118" s="5"/>
      <c r="BC118" s="5"/>
      <c r="BD118" s="5"/>
      <c r="BE118" s="5"/>
      <c r="BF118" s="27"/>
      <c r="BG118" s="27"/>
      <c r="BH118" s="5"/>
      <c r="BI118" s="5"/>
      <c r="BJ118" s="5">
        <f>SUM(E118:BI118)</f>
        <v>0</v>
      </c>
      <c r="BK118" s="20"/>
      <c r="BL118" s="20"/>
      <c r="BM118" s="20"/>
      <c r="BN118" s="5"/>
    </row>
    <row r="119" spans="1:66" s="8" customFormat="1" ht="11.25" hidden="1">
      <c r="A119" s="38"/>
      <c r="B119" s="9" t="str">
        <f>"FOTÓPAPÍR (EPSON PHOTO QUALITY)"</f>
        <v>FOTÓPAPÍR (EPSON PHOTO QUALITY)</v>
      </c>
      <c r="C119" s="9" t="str">
        <f>"A/4 (102GR/M2) 100DB-OS"</f>
        <v>A/4 (102GR/M2) 100DB-OS</v>
      </c>
      <c r="D119" s="20"/>
      <c r="E119" s="27"/>
      <c r="F119" s="27"/>
      <c r="G119" s="5"/>
      <c r="H119" s="32"/>
      <c r="I119" s="27"/>
      <c r="J119" s="27"/>
      <c r="K119" s="27"/>
      <c r="L119" s="27"/>
      <c r="M119" s="27"/>
      <c r="N119" s="27"/>
      <c r="O119" s="27"/>
      <c r="P119" s="27"/>
      <c r="Q119" s="5"/>
      <c r="R119" s="5"/>
      <c r="S119" s="5"/>
      <c r="T119" s="5"/>
      <c r="U119" s="5"/>
      <c r="V119" s="5"/>
      <c r="W119" s="27"/>
      <c r="X119" s="27"/>
      <c r="Y119" s="27"/>
      <c r="Z119" s="5"/>
      <c r="AA119" s="5"/>
      <c r="AB119" s="27"/>
      <c r="AC119" s="27"/>
      <c r="AD119" s="11"/>
      <c r="AE119" s="5"/>
      <c r="AF119" s="5"/>
      <c r="AG119" s="5"/>
      <c r="AH119" s="5"/>
      <c r="AI119" s="5"/>
      <c r="AJ119" s="5"/>
      <c r="AK119" s="5"/>
      <c r="AL119" s="5"/>
      <c r="AM119" s="5"/>
      <c r="AN119" s="17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27"/>
      <c r="BA119" s="5"/>
      <c r="BB119" s="5"/>
      <c r="BC119" s="5"/>
      <c r="BD119" s="5"/>
      <c r="BE119" s="5"/>
      <c r="BF119" s="27"/>
      <c r="BG119" s="27"/>
      <c r="BH119" s="5"/>
      <c r="BI119" s="5"/>
      <c r="BJ119" s="5">
        <f>SUM(E119:BI119)</f>
        <v>0</v>
      </c>
      <c r="BK119" s="20"/>
      <c r="BL119" s="20"/>
      <c r="BM119" s="20"/>
      <c r="BN119" s="5"/>
    </row>
    <row r="120" spans="1:66" s="8" customFormat="1" ht="11.25" hidden="1">
      <c r="A120" s="38"/>
      <c r="B120" s="9" t="str">
        <f>"FOTÓPAPÍR (HP)"</f>
        <v>FOTÓPAPÍR (HP)</v>
      </c>
      <c r="C120" s="9" t="str">
        <f>"A/4"</f>
        <v>A/4</v>
      </c>
      <c r="D120" s="20"/>
      <c r="E120" s="27"/>
      <c r="F120" s="27"/>
      <c r="G120" s="5"/>
      <c r="H120" s="32"/>
      <c r="I120" s="27"/>
      <c r="J120" s="27"/>
      <c r="K120" s="27"/>
      <c r="L120" s="27"/>
      <c r="M120" s="27"/>
      <c r="N120" s="27"/>
      <c r="O120" s="27"/>
      <c r="P120" s="27"/>
      <c r="Q120" s="5"/>
      <c r="R120" s="5"/>
      <c r="S120" s="5"/>
      <c r="T120" s="5"/>
      <c r="U120" s="5"/>
      <c r="V120" s="5"/>
      <c r="W120" s="27"/>
      <c r="X120" s="27"/>
      <c r="Y120" s="27"/>
      <c r="Z120" s="5"/>
      <c r="AA120" s="5"/>
      <c r="AB120" s="27"/>
      <c r="AC120" s="27"/>
      <c r="AD120" s="11"/>
      <c r="AE120" s="5"/>
      <c r="AF120" s="5"/>
      <c r="AG120" s="5"/>
      <c r="AH120" s="5"/>
      <c r="AI120" s="5"/>
      <c r="AJ120" s="5"/>
      <c r="AK120" s="5"/>
      <c r="AL120" s="5"/>
      <c r="AM120" s="5"/>
      <c r="AN120" s="17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27"/>
      <c r="BA120" s="5"/>
      <c r="BB120" s="5"/>
      <c r="BC120" s="5"/>
      <c r="BD120" s="5"/>
      <c r="BE120" s="5"/>
      <c r="BF120" s="27"/>
      <c r="BG120" s="27"/>
      <c r="BH120" s="5"/>
      <c r="BI120" s="5"/>
      <c r="BJ120" s="5">
        <f>SUM(E120:BI120)</f>
        <v>0</v>
      </c>
      <c r="BK120" s="20"/>
      <c r="BL120" s="20"/>
      <c r="BM120" s="20"/>
      <c r="BN120" s="5"/>
    </row>
    <row r="121" spans="1:66" s="8" customFormat="1" ht="11.25" hidden="1">
      <c r="A121" s="38"/>
      <c r="B121" s="9" t="str">
        <f>"FOTÓPAPÍR (HP)"</f>
        <v>FOTÓPAPÍR (HP)</v>
      </c>
      <c r="C121" s="9" t="str">
        <f>"A/4"</f>
        <v>A/4</v>
      </c>
      <c r="D121" s="20"/>
      <c r="E121" s="27"/>
      <c r="F121" s="27"/>
      <c r="G121" s="5"/>
      <c r="H121" s="32"/>
      <c r="I121" s="27"/>
      <c r="J121" s="27"/>
      <c r="K121" s="27"/>
      <c r="L121" s="27"/>
      <c r="M121" s="27"/>
      <c r="N121" s="27"/>
      <c r="O121" s="27"/>
      <c r="P121" s="27"/>
      <c r="Q121" s="5"/>
      <c r="R121" s="5"/>
      <c r="S121" s="5"/>
      <c r="T121" s="5"/>
      <c r="U121" s="5"/>
      <c r="V121" s="5"/>
      <c r="W121" s="27"/>
      <c r="X121" s="27"/>
      <c r="Y121" s="27"/>
      <c r="Z121" s="5"/>
      <c r="AA121" s="5"/>
      <c r="AB121" s="27"/>
      <c r="AC121" s="27"/>
      <c r="AD121" s="11"/>
      <c r="AE121" s="5"/>
      <c r="AF121" s="5"/>
      <c r="AG121" s="5"/>
      <c r="AH121" s="5"/>
      <c r="AI121" s="5"/>
      <c r="AJ121" s="5"/>
      <c r="AK121" s="5"/>
      <c r="AL121" s="5"/>
      <c r="AM121" s="5"/>
      <c r="AN121" s="17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27"/>
      <c r="BA121" s="5"/>
      <c r="BB121" s="5"/>
      <c r="BC121" s="5"/>
      <c r="BD121" s="5"/>
      <c r="BE121" s="5"/>
      <c r="BF121" s="27"/>
      <c r="BG121" s="27"/>
      <c r="BH121" s="5"/>
      <c r="BI121" s="5"/>
      <c r="BJ121" s="5">
        <f>SUM(E121:BI121)</f>
        <v>0</v>
      </c>
      <c r="BK121" s="20"/>
      <c r="BL121" s="20"/>
      <c r="BM121" s="20"/>
      <c r="BN121" s="5"/>
    </row>
    <row r="122" spans="1:66" s="8" customFormat="1" ht="11.25" hidden="1">
      <c r="A122" s="38"/>
      <c r="B122" s="9" t="str">
        <f>"FRANCIAKOCKÁS LAP"</f>
        <v>FRANCIAKOCKÁS LAP</v>
      </c>
      <c r="C122" s="9" t="str">
        <f>"A/3"</f>
        <v>A/3</v>
      </c>
      <c r="D122" s="20"/>
      <c r="E122" s="27"/>
      <c r="F122" s="27"/>
      <c r="G122" s="5"/>
      <c r="H122" s="32"/>
      <c r="I122" s="27"/>
      <c r="J122" s="27"/>
      <c r="K122" s="27"/>
      <c r="L122" s="27"/>
      <c r="M122" s="27"/>
      <c r="N122" s="27"/>
      <c r="O122" s="27"/>
      <c r="P122" s="27"/>
      <c r="Q122" s="5"/>
      <c r="R122" s="5"/>
      <c r="S122" s="5"/>
      <c r="T122" s="5"/>
      <c r="U122" s="5"/>
      <c r="V122" s="5"/>
      <c r="W122" s="27"/>
      <c r="X122" s="27"/>
      <c r="Y122" s="27"/>
      <c r="Z122" s="5"/>
      <c r="AA122" s="5"/>
      <c r="AB122" s="27"/>
      <c r="AC122" s="27"/>
      <c r="AD122" s="11"/>
      <c r="AE122" s="5"/>
      <c r="AF122" s="5"/>
      <c r="AG122" s="5"/>
      <c r="AH122" s="5"/>
      <c r="AI122" s="5"/>
      <c r="AJ122" s="5"/>
      <c r="AK122" s="5"/>
      <c r="AL122" s="5"/>
      <c r="AM122" s="5"/>
      <c r="AN122" s="17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27"/>
      <c r="BA122" s="5"/>
      <c r="BB122" s="5"/>
      <c r="BC122" s="5"/>
      <c r="BD122" s="5"/>
      <c r="BE122" s="5"/>
      <c r="BF122" s="27"/>
      <c r="BG122" s="27"/>
      <c r="BH122" s="5"/>
      <c r="BI122" s="5"/>
      <c r="BJ122" s="5">
        <f>SUM(E122:BI122)</f>
        <v>0</v>
      </c>
      <c r="BK122" s="20"/>
      <c r="BL122" s="20"/>
      <c r="BM122" s="20"/>
      <c r="BN122" s="5"/>
    </row>
    <row r="123" spans="1:68" s="8" customFormat="1" ht="11.25" hidden="1">
      <c r="A123" s="38"/>
      <c r="B123" s="9" t="str">
        <f>"FRANCIAKOCKÁS LAP (RASZTER RÁCSOS)"</f>
        <v>FRANCIAKOCKÁS LAP (RASZTER RÁCSOS)</v>
      </c>
      <c r="C123" s="9" t="str">
        <f>"A/4"</f>
        <v>A/4</v>
      </c>
      <c r="D123" s="20"/>
      <c r="E123" s="27"/>
      <c r="F123" s="27"/>
      <c r="G123" s="5"/>
      <c r="H123" s="32"/>
      <c r="I123" s="27"/>
      <c r="J123" s="27"/>
      <c r="K123" s="27"/>
      <c r="L123" s="27"/>
      <c r="M123" s="27"/>
      <c r="N123" s="27"/>
      <c r="O123" s="27"/>
      <c r="P123" s="27"/>
      <c r="Q123" s="5"/>
      <c r="R123" s="5"/>
      <c r="S123" s="5"/>
      <c r="T123" s="5"/>
      <c r="U123" s="5"/>
      <c r="V123" s="5"/>
      <c r="W123" s="27"/>
      <c r="X123" s="27"/>
      <c r="Y123" s="27"/>
      <c r="Z123" s="5"/>
      <c r="AA123" s="5"/>
      <c r="AB123" s="27"/>
      <c r="AC123" s="27"/>
      <c r="AD123" s="11"/>
      <c r="AE123" s="5"/>
      <c r="AF123" s="5"/>
      <c r="AG123" s="5"/>
      <c r="AH123" s="5"/>
      <c r="AI123" s="5"/>
      <c r="AJ123" s="5"/>
      <c r="AK123" s="5"/>
      <c r="AL123" s="5"/>
      <c r="AM123" s="5"/>
      <c r="AN123" s="17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27"/>
      <c r="BA123" s="5"/>
      <c r="BB123" s="5"/>
      <c r="BC123" s="5"/>
      <c r="BD123" s="5"/>
      <c r="BE123" s="5"/>
      <c r="BF123" s="27"/>
      <c r="BG123" s="27"/>
      <c r="BH123" s="5"/>
      <c r="BI123" s="5"/>
      <c r="BJ123" s="5">
        <f>SUM(E123:BI123)</f>
        <v>0</v>
      </c>
      <c r="BK123" s="20"/>
      <c r="BL123" s="20"/>
      <c r="BM123" s="20"/>
      <c r="BN123" s="5"/>
      <c r="BP123" s="9"/>
    </row>
    <row r="124" spans="1:66" s="8" customFormat="1" ht="11.25">
      <c r="A124" s="38" t="s">
        <v>220</v>
      </c>
      <c r="B124" s="9" t="str">
        <f>"DOSSZIÉ (MŰANYAG HÁTLAPOS) FŰZŐS"</f>
        <v>DOSSZIÉ (MŰANYAG HÁTLAPOS) FŰZŐS</v>
      </c>
      <c r="C124" s="9" t="s">
        <v>153</v>
      </c>
      <c r="D124" s="20" t="s">
        <v>23</v>
      </c>
      <c r="E124" s="27"/>
      <c r="F124" s="27">
        <v>5</v>
      </c>
      <c r="G124" s="5"/>
      <c r="H124" s="32"/>
      <c r="I124" s="27"/>
      <c r="J124" s="27"/>
      <c r="K124" s="27"/>
      <c r="L124" s="27"/>
      <c r="M124" s="27"/>
      <c r="N124" s="27"/>
      <c r="O124" s="27"/>
      <c r="P124" s="27"/>
      <c r="Q124" s="5">
        <v>25</v>
      </c>
      <c r="R124" s="5"/>
      <c r="S124" s="5"/>
      <c r="T124" s="5"/>
      <c r="U124" s="5"/>
      <c r="V124" s="5"/>
      <c r="W124" s="27"/>
      <c r="X124" s="27"/>
      <c r="Y124" s="27"/>
      <c r="Z124" s="5">
        <v>1</v>
      </c>
      <c r="AA124" s="5"/>
      <c r="AB124" s="27"/>
      <c r="AC124" s="27"/>
      <c r="AD124" s="11"/>
      <c r="AE124" s="5"/>
      <c r="AF124" s="5"/>
      <c r="AG124" s="5"/>
      <c r="AH124" s="5"/>
      <c r="AI124" s="5"/>
      <c r="AJ124" s="5"/>
      <c r="AK124" s="5"/>
      <c r="AL124" s="5"/>
      <c r="AM124" s="5"/>
      <c r="AN124" s="17"/>
      <c r="AO124" s="5"/>
      <c r="AP124" s="5"/>
      <c r="AQ124" s="5"/>
      <c r="AR124" s="5"/>
      <c r="AS124" s="5"/>
      <c r="AT124" s="5"/>
      <c r="AU124" s="5"/>
      <c r="AV124" s="5"/>
      <c r="AW124" s="5">
        <v>5</v>
      </c>
      <c r="AX124" s="5"/>
      <c r="AY124" s="5"/>
      <c r="AZ124" s="27">
        <v>100</v>
      </c>
      <c r="BA124" s="5"/>
      <c r="BB124" s="5"/>
      <c r="BC124" s="5"/>
      <c r="BD124" s="5"/>
      <c r="BE124" s="5"/>
      <c r="BF124" s="27"/>
      <c r="BG124" s="27"/>
      <c r="BH124" s="5"/>
      <c r="BI124" s="5"/>
      <c r="BJ124" s="5">
        <f>SUM(E124:BI124)</f>
        <v>136</v>
      </c>
      <c r="BK124" s="20" t="s">
        <v>23</v>
      </c>
      <c r="BL124" s="20"/>
      <c r="BM124" s="20"/>
      <c r="BN124" s="5"/>
    </row>
    <row r="125" spans="1:66" s="8" customFormat="1" ht="11.25" hidden="1">
      <c r="A125" s="38"/>
      <c r="B125" s="9" t="str">
        <f>"DOSSZIÉ (MŰANYAG HÁTLAPOS) FŰZŐS"</f>
        <v>DOSSZIÉ (MŰANYAG HÁTLAPOS) FŰZŐS</v>
      </c>
      <c r="C125" s="9" t="str">
        <f>"A/4"</f>
        <v>A/4</v>
      </c>
      <c r="D125" s="20" t="s">
        <v>23</v>
      </c>
      <c r="E125" s="27"/>
      <c r="F125" s="27"/>
      <c r="G125" s="5"/>
      <c r="H125" s="32"/>
      <c r="I125" s="27"/>
      <c r="J125" s="27"/>
      <c r="K125" s="27"/>
      <c r="L125" s="27"/>
      <c r="M125" s="27"/>
      <c r="N125" s="27"/>
      <c r="O125" s="27"/>
      <c r="P125" s="27"/>
      <c r="Q125" s="5"/>
      <c r="R125" s="5"/>
      <c r="S125" s="5"/>
      <c r="T125" s="5"/>
      <c r="U125" s="5"/>
      <c r="V125" s="5"/>
      <c r="W125" s="27"/>
      <c r="X125" s="27"/>
      <c r="Y125" s="27"/>
      <c r="Z125" s="5"/>
      <c r="AA125" s="5"/>
      <c r="AB125" s="27"/>
      <c r="AC125" s="27"/>
      <c r="AD125" s="11"/>
      <c r="AE125" s="5"/>
      <c r="AF125" s="5"/>
      <c r="AG125" s="5"/>
      <c r="AH125" s="5"/>
      <c r="AI125" s="5"/>
      <c r="AJ125" s="5"/>
      <c r="AK125" s="5"/>
      <c r="AL125" s="5"/>
      <c r="AM125" s="5"/>
      <c r="AN125" s="17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27"/>
      <c r="BA125" s="5"/>
      <c r="BB125" s="5"/>
      <c r="BC125" s="5"/>
      <c r="BD125" s="5"/>
      <c r="BE125" s="5"/>
      <c r="BF125" s="27"/>
      <c r="BG125" s="27"/>
      <c r="BH125" s="5"/>
      <c r="BI125" s="5"/>
      <c r="BJ125" s="5">
        <f>SUM(E125:BI125)</f>
        <v>0</v>
      </c>
      <c r="BK125" s="20" t="s">
        <v>23</v>
      </c>
      <c r="BL125" s="20"/>
      <c r="BM125" s="20"/>
      <c r="BN125" s="5"/>
    </row>
    <row r="126" spans="1:66" s="8" customFormat="1" ht="11.25">
      <c r="A126" s="38" t="s">
        <v>221</v>
      </c>
      <c r="B126" s="9" t="str">
        <f>"DOSSZIÉ (PAPÍR) FŰZŐS"</f>
        <v>DOSSZIÉ (PAPÍR) FŰZŐS</v>
      </c>
      <c r="C126" s="9" t="str">
        <f>"A/4"</f>
        <v>A/4</v>
      </c>
      <c r="D126" s="20" t="s">
        <v>23</v>
      </c>
      <c r="E126" s="27">
        <v>20</v>
      </c>
      <c r="F126" s="27">
        <v>100</v>
      </c>
      <c r="G126" s="5"/>
      <c r="H126" s="32"/>
      <c r="I126" s="27"/>
      <c r="J126" s="27"/>
      <c r="K126" s="27"/>
      <c r="L126" s="27"/>
      <c r="M126" s="27"/>
      <c r="N126" s="27"/>
      <c r="O126" s="27"/>
      <c r="P126" s="27"/>
      <c r="Q126" s="5"/>
      <c r="R126" s="5"/>
      <c r="S126" s="5"/>
      <c r="T126" s="5"/>
      <c r="U126" s="5"/>
      <c r="V126" s="5"/>
      <c r="W126" s="27"/>
      <c r="X126" s="27"/>
      <c r="Y126" s="27"/>
      <c r="Z126" s="5"/>
      <c r="AA126" s="5"/>
      <c r="AB126" s="27"/>
      <c r="AC126" s="27"/>
      <c r="AD126" s="11"/>
      <c r="AE126" s="5"/>
      <c r="AF126" s="5"/>
      <c r="AG126" s="5"/>
      <c r="AH126" s="5"/>
      <c r="AI126" s="5"/>
      <c r="AJ126" s="5"/>
      <c r="AK126" s="5"/>
      <c r="AL126" s="5"/>
      <c r="AM126" s="5"/>
      <c r="AN126" s="17"/>
      <c r="AO126" s="5"/>
      <c r="AP126" s="5"/>
      <c r="AQ126" s="5"/>
      <c r="AR126" s="5"/>
      <c r="AS126" s="5"/>
      <c r="AT126" s="5"/>
      <c r="AU126" s="5"/>
      <c r="AV126" s="5"/>
      <c r="AW126" s="5">
        <v>15</v>
      </c>
      <c r="AX126" s="5"/>
      <c r="AY126" s="5"/>
      <c r="AZ126" s="27"/>
      <c r="BA126" s="5"/>
      <c r="BB126" s="5"/>
      <c r="BC126" s="5"/>
      <c r="BD126" s="5"/>
      <c r="BE126" s="5"/>
      <c r="BF126" s="27"/>
      <c r="BG126" s="27"/>
      <c r="BH126" s="5"/>
      <c r="BI126" s="5"/>
      <c r="BJ126" s="5">
        <f>SUM(E126:BI126)</f>
        <v>135</v>
      </c>
      <c r="BK126" s="20" t="s">
        <v>23</v>
      </c>
      <c r="BL126" s="20"/>
      <c r="BM126" s="20"/>
      <c r="BN126" s="5"/>
    </row>
    <row r="127" spans="1:66" s="8" customFormat="1" ht="11.25">
      <c r="A127" s="38" t="s">
        <v>222</v>
      </c>
      <c r="B127" s="9" t="str">
        <f>"DOSSZIÉ (PAPÍR) PÓLYÁS-HAJTOGATÓS"</f>
        <v>DOSSZIÉ (PAPÍR) PÓLYÁS-HAJTOGATÓS</v>
      </c>
      <c r="C127" s="9" t="str">
        <f>"A/4"</f>
        <v>A/4</v>
      </c>
      <c r="D127" s="20" t="s">
        <v>23</v>
      </c>
      <c r="E127" s="27">
        <v>10</v>
      </c>
      <c r="F127" s="27">
        <v>20</v>
      </c>
      <c r="G127" s="5"/>
      <c r="H127" s="32"/>
      <c r="I127" s="27"/>
      <c r="J127" s="27"/>
      <c r="K127" s="27"/>
      <c r="L127" s="27"/>
      <c r="M127" s="27"/>
      <c r="N127" s="27"/>
      <c r="O127" s="27"/>
      <c r="P127" s="27"/>
      <c r="Q127" s="5"/>
      <c r="R127" s="5"/>
      <c r="S127" s="5"/>
      <c r="T127" s="5"/>
      <c r="U127" s="5"/>
      <c r="V127" s="5"/>
      <c r="W127" s="27"/>
      <c r="X127" s="27"/>
      <c r="Y127" s="27"/>
      <c r="Z127" s="5"/>
      <c r="AA127" s="5">
        <v>10</v>
      </c>
      <c r="AB127" s="27"/>
      <c r="AC127" s="27"/>
      <c r="AD127" s="11"/>
      <c r="AE127" s="5"/>
      <c r="AF127" s="5"/>
      <c r="AG127" s="5"/>
      <c r="AH127" s="5"/>
      <c r="AI127" s="5"/>
      <c r="AJ127" s="5"/>
      <c r="AK127" s="5"/>
      <c r="AL127" s="5"/>
      <c r="AM127" s="5"/>
      <c r="AN127" s="17"/>
      <c r="AO127" s="5"/>
      <c r="AP127" s="5"/>
      <c r="AQ127" s="5"/>
      <c r="AR127" s="5"/>
      <c r="AS127" s="5"/>
      <c r="AT127" s="5"/>
      <c r="AU127" s="5"/>
      <c r="AV127" s="5"/>
      <c r="AW127" s="5">
        <v>10</v>
      </c>
      <c r="AX127" s="5"/>
      <c r="AY127" s="5"/>
      <c r="AZ127" s="27"/>
      <c r="BA127" s="5"/>
      <c r="BB127" s="5"/>
      <c r="BC127" s="5"/>
      <c r="BD127" s="5"/>
      <c r="BE127" s="5"/>
      <c r="BF127" s="27"/>
      <c r="BG127" s="27"/>
      <c r="BH127" s="5">
        <v>10</v>
      </c>
      <c r="BI127" s="5"/>
      <c r="BJ127" s="5">
        <f>SUM(E127:BI127)</f>
        <v>60</v>
      </c>
      <c r="BK127" s="20" t="s">
        <v>23</v>
      </c>
      <c r="BL127" s="20"/>
      <c r="BM127" s="20"/>
      <c r="BN127" s="5"/>
    </row>
    <row r="128" spans="1:66" s="8" customFormat="1" ht="11.25">
      <c r="A128" s="38" t="s">
        <v>223</v>
      </c>
      <c r="B128" s="8" t="s">
        <v>148</v>
      </c>
      <c r="C128" s="8" t="s">
        <v>149</v>
      </c>
      <c r="D128" s="20" t="s">
        <v>23</v>
      </c>
      <c r="E128" s="27"/>
      <c r="F128" s="27"/>
      <c r="G128" s="5"/>
      <c r="H128" s="27"/>
      <c r="I128" s="27"/>
      <c r="J128" s="27"/>
      <c r="K128" s="27"/>
      <c r="L128" s="27"/>
      <c r="M128" s="27"/>
      <c r="N128" s="27"/>
      <c r="O128" s="27"/>
      <c r="P128" s="27"/>
      <c r="Q128" s="5"/>
      <c r="R128" s="5"/>
      <c r="S128" s="5"/>
      <c r="T128" s="5"/>
      <c r="U128" s="5"/>
      <c r="V128" s="5"/>
      <c r="W128" s="27"/>
      <c r="X128" s="27"/>
      <c r="Y128" s="27"/>
      <c r="Z128" s="5"/>
      <c r="AA128" s="5"/>
      <c r="AB128" s="27">
        <v>2</v>
      </c>
      <c r="AC128" s="27"/>
      <c r="AD128" s="11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27"/>
      <c r="BA128" s="5"/>
      <c r="BB128" s="5"/>
      <c r="BC128" s="5"/>
      <c r="BD128" s="5"/>
      <c r="BE128" s="5"/>
      <c r="BF128" s="27"/>
      <c r="BG128" s="27"/>
      <c r="BH128" s="5"/>
      <c r="BI128" s="5"/>
      <c r="BJ128" s="5">
        <f>SUM(E128:BI128)</f>
        <v>2</v>
      </c>
      <c r="BK128" s="20" t="s">
        <v>23</v>
      </c>
      <c r="BL128" s="20"/>
      <c r="BM128" s="20"/>
      <c r="BN128" s="5"/>
    </row>
    <row r="129" spans="1:66" s="8" customFormat="1" ht="11.25">
      <c r="A129" s="38" t="s">
        <v>224</v>
      </c>
      <c r="B129" s="8" t="s">
        <v>150</v>
      </c>
      <c r="C129" s="8" t="s">
        <v>149</v>
      </c>
      <c r="D129" s="20" t="s">
        <v>23</v>
      </c>
      <c r="E129" s="27"/>
      <c r="F129" s="27"/>
      <c r="G129" s="5">
        <v>5</v>
      </c>
      <c r="H129" s="27"/>
      <c r="I129" s="27"/>
      <c r="J129" s="27"/>
      <c r="K129" s="27"/>
      <c r="L129" s="27"/>
      <c r="M129" s="27"/>
      <c r="N129" s="27"/>
      <c r="O129" s="27"/>
      <c r="P129" s="27"/>
      <c r="Q129" s="5"/>
      <c r="R129" s="5"/>
      <c r="S129" s="5"/>
      <c r="T129" s="5"/>
      <c r="U129" s="5"/>
      <c r="V129" s="5"/>
      <c r="W129" s="27">
        <v>10</v>
      </c>
      <c r="X129" s="27"/>
      <c r="Y129" s="27"/>
      <c r="Z129" s="5"/>
      <c r="AA129" s="5"/>
      <c r="AB129" s="27"/>
      <c r="AC129" s="27"/>
      <c r="AD129" s="11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27"/>
      <c r="BA129" s="5"/>
      <c r="BB129" s="5"/>
      <c r="BC129" s="5"/>
      <c r="BD129" s="5"/>
      <c r="BE129" s="5"/>
      <c r="BF129" s="27"/>
      <c r="BG129" s="27"/>
      <c r="BH129" s="5"/>
      <c r="BI129" s="5"/>
      <c r="BJ129" s="5">
        <f>SUM(E129:BI129)</f>
        <v>15</v>
      </c>
      <c r="BK129" s="20" t="s">
        <v>23</v>
      </c>
      <c r="BL129" s="20"/>
      <c r="BM129" s="20"/>
      <c r="BN129" s="5"/>
    </row>
    <row r="130" spans="1:66" s="8" customFormat="1" ht="11.25" hidden="1">
      <c r="A130" s="40"/>
      <c r="B130" s="9" t="str">
        <f>"FÜZET (VÁZLAT)"</f>
        <v>FÜZET (VÁZLAT)</v>
      </c>
      <c r="C130" s="9" t="s">
        <v>16</v>
      </c>
      <c r="D130" s="20"/>
      <c r="E130" s="27"/>
      <c r="F130" s="27"/>
      <c r="G130" s="5"/>
      <c r="H130" s="32"/>
      <c r="I130" s="27"/>
      <c r="J130" s="27"/>
      <c r="K130" s="27"/>
      <c r="L130" s="27"/>
      <c r="M130" s="27"/>
      <c r="N130" s="27"/>
      <c r="O130" s="27"/>
      <c r="P130" s="27"/>
      <c r="Q130" s="5"/>
      <c r="R130" s="5"/>
      <c r="S130" s="5"/>
      <c r="T130" s="5"/>
      <c r="U130" s="5"/>
      <c r="V130" s="5"/>
      <c r="W130" s="27"/>
      <c r="X130" s="27"/>
      <c r="Y130" s="27"/>
      <c r="Z130" s="5"/>
      <c r="AA130" s="5"/>
      <c r="AB130" s="27"/>
      <c r="AC130" s="27"/>
      <c r="AD130" s="11"/>
      <c r="AE130" s="5"/>
      <c r="AF130" s="5"/>
      <c r="AG130" s="5"/>
      <c r="AH130" s="5"/>
      <c r="AI130" s="5"/>
      <c r="AJ130" s="5"/>
      <c r="AK130" s="5"/>
      <c r="AL130" s="5"/>
      <c r="AM130" s="5"/>
      <c r="AN130" s="17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27"/>
      <c r="BA130" s="5"/>
      <c r="BB130" s="5"/>
      <c r="BC130" s="5"/>
      <c r="BD130" s="5"/>
      <c r="BE130" s="5"/>
      <c r="BF130" s="27"/>
      <c r="BG130" s="27"/>
      <c r="BH130" s="5"/>
      <c r="BI130" s="5"/>
      <c r="BJ130" s="5">
        <f>SUM(E130:BI130)</f>
        <v>0</v>
      </c>
      <c r="BK130" s="20"/>
      <c r="BL130" s="20"/>
      <c r="BM130" s="20"/>
      <c r="BN130" s="5"/>
    </row>
    <row r="131" spans="1:66" s="8" customFormat="1" ht="11.25" hidden="1">
      <c r="A131" s="40"/>
      <c r="B131" s="9" t="str">
        <f>"FÜZET 27-32"</f>
        <v>FÜZET 27-32</v>
      </c>
      <c r="C131" s="9" t="s">
        <v>59</v>
      </c>
      <c r="D131" s="20"/>
      <c r="E131" s="27"/>
      <c r="F131" s="27"/>
      <c r="G131" s="5"/>
      <c r="H131" s="32"/>
      <c r="I131" s="27"/>
      <c r="J131" s="27"/>
      <c r="K131" s="27"/>
      <c r="L131" s="27"/>
      <c r="M131" s="27"/>
      <c r="N131" s="27"/>
      <c r="O131" s="27"/>
      <c r="P131" s="27"/>
      <c r="Q131" s="5"/>
      <c r="R131" s="5"/>
      <c r="S131" s="5"/>
      <c r="T131" s="5"/>
      <c r="U131" s="5"/>
      <c r="V131" s="5"/>
      <c r="W131" s="27"/>
      <c r="X131" s="27"/>
      <c r="Y131" s="27"/>
      <c r="Z131" s="5"/>
      <c r="AA131" s="5"/>
      <c r="AB131" s="27"/>
      <c r="AC131" s="27"/>
      <c r="AD131" s="11"/>
      <c r="AE131" s="5"/>
      <c r="AF131" s="5"/>
      <c r="AG131" s="5"/>
      <c r="AH131" s="5"/>
      <c r="AI131" s="5"/>
      <c r="AJ131" s="5"/>
      <c r="AK131" s="5"/>
      <c r="AL131" s="5"/>
      <c r="AM131" s="5"/>
      <c r="AN131" s="17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27"/>
      <c r="BA131" s="5"/>
      <c r="BB131" s="5"/>
      <c r="BC131" s="5"/>
      <c r="BD131" s="5"/>
      <c r="BE131" s="5"/>
      <c r="BF131" s="27"/>
      <c r="BG131" s="27"/>
      <c r="BH131" s="5"/>
      <c r="BI131" s="5"/>
      <c r="BJ131" s="5">
        <f>SUM(E131:BI131)</f>
        <v>0</v>
      </c>
      <c r="BK131" s="20"/>
      <c r="BL131" s="20"/>
      <c r="BM131" s="20"/>
      <c r="BN131" s="5"/>
    </row>
    <row r="132" spans="1:66" s="8" customFormat="1" ht="11.25" hidden="1">
      <c r="A132" s="40"/>
      <c r="B132" s="9" t="str">
        <f>"FÜZETBOX"</f>
        <v>FÜZETBOX</v>
      </c>
      <c r="C132" s="9" t="s">
        <v>60</v>
      </c>
      <c r="D132" s="20"/>
      <c r="E132" s="27"/>
      <c r="F132" s="27"/>
      <c r="G132" s="5"/>
      <c r="H132" s="32"/>
      <c r="I132" s="27"/>
      <c r="J132" s="27"/>
      <c r="K132" s="27"/>
      <c r="L132" s="27"/>
      <c r="M132" s="27"/>
      <c r="N132" s="27"/>
      <c r="O132" s="27"/>
      <c r="P132" s="27"/>
      <c r="Q132" s="5"/>
      <c r="R132" s="5"/>
      <c r="S132" s="5"/>
      <c r="T132" s="5"/>
      <c r="U132" s="5"/>
      <c r="V132" s="5"/>
      <c r="W132" s="27"/>
      <c r="X132" s="27"/>
      <c r="Y132" s="27"/>
      <c r="Z132" s="5"/>
      <c r="AA132" s="5"/>
      <c r="AB132" s="27"/>
      <c r="AC132" s="27"/>
      <c r="AD132" s="11"/>
      <c r="AE132" s="5"/>
      <c r="AF132" s="5"/>
      <c r="AG132" s="5"/>
      <c r="AH132" s="5"/>
      <c r="AI132" s="5"/>
      <c r="AJ132" s="5"/>
      <c r="AK132" s="5"/>
      <c r="AL132" s="5"/>
      <c r="AM132" s="5"/>
      <c r="AN132" s="17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27"/>
      <c r="BA132" s="5"/>
      <c r="BB132" s="5"/>
      <c r="BC132" s="5"/>
      <c r="BD132" s="5"/>
      <c r="BE132" s="5"/>
      <c r="BF132" s="27"/>
      <c r="BG132" s="27"/>
      <c r="BH132" s="5"/>
      <c r="BI132" s="5"/>
      <c r="BJ132" s="5">
        <f>SUM(E132:BI132)</f>
        <v>0</v>
      </c>
      <c r="BK132" s="20"/>
      <c r="BL132" s="20"/>
      <c r="BM132" s="20"/>
      <c r="BN132" s="5"/>
    </row>
    <row r="133" spans="1:66" s="9" customFormat="1" ht="11.25">
      <c r="A133" s="38" t="s">
        <v>225</v>
      </c>
      <c r="B133" s="9" t="s">
        <v>101</v>
      </c>
      <c r="C133" s="9" t="str">
        <f>"105X037 MM"</f>
        <v>105X037 MM</v>
      </c>
      <c r="D133" s="17" t="s">
        <v>38</v>
      </c>
      <c r="E133" s="26"/>
      <c r="F133" s="26"/>
      <c r="G133" s="4"/>
      <c r="H133" s="32"/>
      <c r="I133" s="26"/>
      <c r="J133" s="26"/>
      <c r="K133" s="26"/>
      <c r="L133" s="26"/>
      <c r="M133" s="26"/>
      <c r="N133" s="26"/>
      <c r="O133" s="26"/>
      <c r="P133" s="26"/>
      <c r="Q133" s="4"/>
      <c r="R133" s="4"/>
      <c r="S133" s="4"/>
      <c r="T133" s="4"/>
      <c r="U133" s="4"/>
      <c r="V133" s="4"/>
      <c r="W133" s="26"/>
      <c r="X133" s="26"/>
      <c r="Y133" s="26"/>
      <c r="Z133" s="4">
        <v>4</v>
      </c>
      <c r="AA133" s="4"/>
      <c r="AB133" s="26"/>
      <c r="AC133" s="26"/>
      <c r="AD133" s="10"/>
      <c r="AE133" s="4"/>
      <c r="AF133" s="4"/>
      <c r="AG133" s="4"/>
      <c r="AH133" s="4"/>
      <c r="AI133" s="4"/>
      <c r="AJ133" s="4"/>
      <c r="AK133" s="4"/>
      <c r="AL133" s="4"/>
      <c r="AM133" s="4"/>
      <c r="AN133" s="17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26"/>
      <c r="BA133" s="4"/>
      <c r="BB133" s="4"/>
      <c r="BC133" s="4"/>
      <c r="BD133" s="4"/>
      <c r="BE133" s="4"/>
      <c r="BF133" s="26"/>
      <c r="BG133" s="26"/>
      <c r="BH133" s="4"/>
      <c r="BI133" s="4"/>
      <c r="BJ133" s="5">
        <f>SUM(E133:BI133)</f>
        <v>4</v>
      </c>
      <c r="BK133" s="17" t="s">
        <v>38</v>
      </c>
      <c r="BL133" s="17"/>
      <c r="BM133" s="17"/>
      <c r="BN133" s="4"/>
    </row>
    <row r="134" spans="1:66" s="8" customFormat="1" ht="11.25" hidden="1">
      <c r="A134" s="38"/>
      <c r="B134" s="9" t="str">
        <f>"GÉMKAPOCS TARTÓ"</f>
        <v>GÉMKAPOCS TARTÓ</v>
      </c>
      <c r="C134" s="9" t="str">
        <f>"MÁGNESES"</f>
        <v>MÁGNESES</v>
      </c>
      <c r="D134" s="20"/>
      <c r="E134" s="27"/>
      <c r="F134" s="27"/>
      <c r="G134" s="5"/>
      <c r="H134" s="32"/>
      <c r="I134" s="27"/>
      <c r="J134" s="27"/>
      <c r="K134" s="27"/>
      <c r="L134" s="27"/>
      <c r="M134" s="27"/>
      <c r="N134" s="27"/>
      <c r="O134" s="27"/>
      <c r="P134" s="27"/>
      <c r="Q134" s="5"/>
      <c r="R134" s="5"/>
      <c r="S134" s="5"/>
      <c r="T134" s="5"/>
      <c r="U134" s="5"/>
      <c r="V134" s="5"/>
      <c r="W134" s="27"/>
      <c r="X134" s="27"/>
      <c r="Y134" s="27"/>
      <c r="Z134" s="5"/>
      <c r="AA134" s="5"/>
      <c r="AB134" s="27"/>
      <c r="AC134" s="27"/>
      <c r="AD134" s="11"/>
      <c r="AE134" s="5"/>
      <c r="AF134" s="5"/>
      <c r="AG134" s="5"/>
      <c r="AH134" s="5"/>
      <c r="AI134" s="5"/>
      <c r="AJ134" s="5"/>
      <c r="AK134" s="5"/>
      <c r="AL134" s="5"/>
      <c r="AM134" s="5"/>
      <c r="AN134" s="17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27"/>
      <c r="BA134" s="5"/>
      <c r="BB134" s="5"/>
      <c r="BC134" s="5"/>
      <c r="BD134" s="5"/>
      <c r="BE134" s="5"/>
      <c r="BF134" s="27"/>
      <c r="BG134" s="27"/>
      <c r="BH134" s="5"/>
      <c r="BI134" s="5"/>
      <c r="BJ134" s="5">
        <f>SUM(E134:BI134)</f>
        <v>0</v>
      </c>
      <c r="BK134" s="20"/>
      <c r="BL134" s="20"/>
      <c r="BM134" s="20"/>
      <c r="BN134" s="5"/>
    </row>
    <row r="135" spans="1:66" s="8" customFormat="1" ht="11.25" hidden="1">
      <c r="A135" s="38"/>
      <c r="B135" s="9" t="str">
        <f>"GENOTHERMA (FÜLES)"</f>
        <v>GENOTHERMA (FÜLES)</v>
      </c>
      <c r="C135" s="9" t="str">
        <f>"A/4"</f>
        <v>A/4</v>
      </c>
      <c r="D135" s="20"/>
      <c r="E135" s="27"/>
      <c r="F135" s="27"/>
      <c r="G135" s="5"/>
      <c r="H135" s="32"/>
      <c r="I135" s="27"/>
      <c r="J135" s="27"/>
      <c r="K135" s="27"/>
      <c r="L135" s="27"/>
      <c r="M135" s="27"/>
      <c r="N135" s="27"/>
      <c r="O135" s="27"/>
      <c r="P135" s="27"/>
      <c r="Q135" s="5"/>
      <c r="R135" s="5"/>
      <c r="S135" s="5"/>
      <c r="T135" s="5"/>
      <c r="U135" s="5"/>
      <c r="V135" s="5"/>
      <c r="W135" s="27"/>
      <c r="X135" s="27"/>
      <c r="Y135" s="27"/>
      <c r="Z135" s="5"/>
      <c r="AA135" s="5"/>
      <c r="AB135" s="27"/>
      <c r="AC135" s="27"/>
      <c r="AD135" s="11"/>
      <c r="AE135" s="5"/>
      <c r="AF135" s="5"/>
      <c r="AG135" s="5"/>
      <c r="AH135" s="5"/>
      <c r="AI135" s="5"/>
      <c r="AJ135" s="5"/>
      <c r="AK135" s="5"/>
      <c r="AL135" s="5"/>
      <c r="AM135" s="5"/>
      <c r="AN135" s="17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27"/>
      <c r="BA135" s="5"/>
      <c r="BB135" s="5"/>
      <c r="BC135" s="5"/>
      <c r="BD135" s="5"/>
      <c r="BE135" s="5"/>
      <c r="BF135" s="27"/>
      <c r="BG135" s="27"/>
      <c r="BH135" s="5"/>
      <c r="BI135" s="5"/>
      <c r="BJ135" s="5">
        <f>SUM(E135:BI135)</f>
        <v>0</v>
      </c>
      <c r="BK135" s="20"/>
      <c r="BL135" s="20"/>
      <c r="BM135" s="20"/>
      <c r="BN135" s="5"/>
    </row>
    <row r="136" spans="1:66" s="8" customFormat="1" ht="11.25">
      <c r="A136" s="39" t="s">
        <v>226</v>
      </c>
      <c r="B136" s="9" t="s">
        <v>101</v>
      </c>
      <c r="C136" s="9" t="str">
        <f>"105X058 MM"</f>
        <v>105X058 MM</v>
      </c>
      <c r="D136" s="17" t="s">
        <v>38</v>
      </c>
      <c r="E136" s="27"/>
      <c r="F136" s="27">
        <v>10</v>
      </c>
      <c r="G136" s="5"/>
      <c r="H136" s="30"/>
      <c r="I136" s="27"/>
      <c r="J136" s="27"/>
      <c r="K136" s="27"/>
      <c r="L136" s="27"/>
      <c r="M136" s="27"/>
      <c r="N136" s="27"/>
      <c r="O136" s="27"/>
      <c r="P136" s="27"/>
      <c r="Q136" s="5"/>
      <c r="R136" s="5"/>
      <c r="S136" s="5"/>
      <c r="T136" s="5"/>
      <c r="U136" s="5"/>
      <c r="V136" s="5"/>
      <c r="W136" s="27"/>
      <c r="X136" s="27"/>
      <c r="Y136" s="27"/>
      <c r="Z136" s="5"/>
      <c r="AA136" s="5">
        <v>2</v>
      </c>
      <c r="AB136" s="27"/>
      <c r="AC136" s="27"/>
      <c r="AD136" s="11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27"/>
      <c r="BA136" s="5"/>
      <c r="BB136" s="5"/>
      <c r="BC136" s="5"/>
      <c r="BD136" s="5"/>
      <c r="BE136" s="5"/>
      <c r="BF136" s="27">
        <v>10</v>
      </c>
      <c r="BG136" s="27"/>
      <c r="BH136" s="5"/>
      <c r="BI136" s="5"/>
      <c r="BJ136" s="5">
        <f>SUM(E136:BI136)</f>
        <v>22</v>
      </c>
      <c r="BK136" s="17" t="s">
        <v>38</v>
      </c>
      <c r="BL136" s="17"/>
      <c r="BM136" s="17"/>
      <c r="BN136" s="5"/>
    </row>
    <row r="137" spans="1:66" s="8" customFormat="1" ht="11.25">
      <c r="A137" s="38" t="s">
        <v>227</v>
      </c>
      <c r="B137" s="9" t="s">
        <v>101</v>
      </c>
      <c r="C137" s="9" t="s">
        <v>162</v>
      </c>
      <c r="D137" s="17" t="s">
        <v>38</v>
      </c>
      <c r="E137" s="26"/>
      <c r="F137" s="26">
        <v>10</v>
      </c>
      <c r="G137" s="4"/>
      <c r="H137" s="32"/>
      <c r="I137" s="26"/>
      <c r="J137" s="26"/>
      <c r="K137" s="26"/>
      <c r="L137" s="26"/>
      <c r="M137" s="26"/>
      <c r="N137" s="26"/>
      <c r="O137" s="26"/>
      <c r="P137" s="26"/>
      <c r="Q137" s="4"/>
      <c r="R137" s="4"/>
      <c r="S137" s="4"/>
      <c r="T137" s="4"/>
      <c r="U137" s="4"/>
      <c r="V137" s="4"/>
      <c r="W137" s="26"/>
      <c r="X137" s="26"/>
      <c r="Y137" s="26"/>
      <c r="Z137" s="4"/>
      <c r="AA137" s="4"/>
      <c r="AB137" s="26"/>
      <c r="AC137" s="26"/>
      <c r="AD137" s="10"/>
      <c r="AE137" s="4"/>
      <c r="AF137" s="4"/>
      <c r="AG137" s="4"/>
      <c r="AH137" s="4"/>
      <c r="AI137" s="4"/>
      <c r="AJ137" s="4"/>
      <c r="AK137" s="4"/>
      <c r="AL137" s="4"/>
      <c r="AM137" s="4"/>
      <c r="AN137" s="17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26"/>
      <c r="BA137" s="4"/>
      <c r="BB137" s="4"/>
      <c r="BC137" s="4"/>
      <c r="BD137" s="4"/>
      <c r="BE137" s="4"/>
      <c r="BF137" s="26"/>
      <c r="BG137" s="26"/>
      <c r="BH137" s="4"/>
      <c r="BI137" s="4"/>
      <c r="BJ137" s="5">
        <f>SUM(E137:BI137)</f>
        <v>10</v>
      </c>
      <c r="BK137" s="17" t="s">
        <v>38</v>
      </c>
      <c r="BL137" s="17"/>
      <c r="BM137" s="17"/>
      <c r="BN137" s="5"/>
    </row>
    <row r="138" spans="1:66" s="9" customFormat="1" ht="11.25" hidden="1">
      <c r="A138" s="38"/>
      <c r="B138" s="9" t="s">
        <v>154</v>
      </c>
      <c r="C138" s="9" t="str">
        <f>"A/4"</f>
        <v>A/4</v>
      </c>
      <c r="D138" s="17" t="s">
        <v>38</v>
      </c>
      <c r="E138" s="26"/>
      <c r="F138" s="26"/>
      <c r="G138" s="4"/>
      <c r="H138" s="32"/>
      <c r="I138" s="26"/>
      <c r="J138" s="26"/>
      <c r="K138" s="26"/>
      <c r="L138" s="26"/>
      <c r="M138" s="26"/>
      <c r="N138" s="26"/>
      <c r="O138" s="26"/>
      <c r="P138" s="26"/>
      <c r="Q138" s="4"/>
      <c r="R138" s="4"/>
      <c r="S138" s="4"/>
      <c r="T138" s="4"/>
      <c r="U138" s="4"/>
      <c r="V138" s="4"/>
      <c r="W138" s="26"/>
      <c r="X138" s="26"/>
      <c r="Y138" s="26"/>
      <c r="Z138" s="4"/>
      <c r="AA138" s="4"/>
      <c r="AB138" s="26"/>
      <c r="AC138" s="26"/>
      <c r="AD138" s="10"/>
      <c r="AE138" s="4"/>
      <c r="AF138" s="4"/>
      <c r="AG138" s="4"/>
      <c r="AH138" s="4"/>
      <c r="AI138" s="4"/>
      <c r="AJ138" s="4"/>
      <c r="AK138" s="4"/>
      <c r="AL138" s="4"/>
      <c r="AM138" s="4"/>
      <c r="AN138" s="17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26"/>
      <c r="BA138" s="4"/>
      <c r="BB138" s="4"/>
      <c r="BC138" s="4"/>
      <c r="BD138" s="4"/>
      <c r="BE138" s="4"/>
      <c r="BF138" s="26"/>
      <c r="BG138" s="26"/>
      <c r="BH138" s="4"/>
      <c r="BI138" s="4"/>
      <c r="BJ138" s="5">
        <f>SUM(E138:BI138)</f>
        <v>0</v>
      </c>
      <c r="BK138" s="17" t="s">
        <v>38</v>
      </c>
      <c r="BL138" s="17"/>
      <c r="BM138" s="17"/>
      <c r="BN138" s="4"/>
    </row>
    <row r="139" spans="1:66" s="9" customFormat="1" ht="11.25" hidden="1">
      <c r="A139" s="38"/>
      <c r="B139" s="9" t="s">
        <v>155</v>
      </c>
      <c r="C139" s="9" t="str">
        <f>"A/4"</f>
        <v>A/4</v>
      </c>
      <c r="D139" s="17" t="s">
        <v>38</v>
      </c>
      <c r="E139" s="26"/>
      <c r="F139" s="26"/>
      <c r="G139" s="4"/>
      <c r="H139" s="32"/>
      <c r="I139" s="26"/>
      <c r="J139" s="26"/>
      <c r="K139" s="26"/>
      <c r="L139" s="26"/>
      <c r="M139" s="26"/>
      <c r="N139" s="26"/>
      <c r="O139" s="26"/>
      <c r="P139" s="26"/>
      <c r="Q139" s="4"/>
      <c r="R139" s="4"/>
      <c r="S139" s="4"/>
      <c r="T139" s="4"/>
      <c r="U139" s="4"/>
      <c r="V139" s="4"/>
      <c r="W139" s="26"/>
      <c r="X139" s="26"/>
      <c r="Y139" s="26"/>
      <c r="Z139" s="4"/>
      <c r="AA139" s="4"/>
      <c r="AB139" s="26"/>
      <c r="AC139" s="26"/>
      <c r="AD139" s="10"/>
      <c r="AE139" s="4"/>
      <c r="AF139" s="4"/>
      <c r="AG139" s="4"/>
      <c r="AH139" s="4"/>
      <c r="AI139" s="4"/>
      <c r="AJ139" s="4"/>
      <c r="AK139" s="4"/>
      <c r="AL139" s="4"/>
      <c r="AM139" s="4"/>
      <c r="AN139" s="17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26"/>
      <c r="BA139" s="4"/>
      <c r="BB139" s="4"/>
      <c r="BC139" s="4"/>
      <c r="BD139" s="4"/>
      <c r="BE139" s="4"/>
      <c r="BF139" s="26"/>
      <c r="BG139" s="26"/>
      <c r="BH139" s="4"/>
      <c r="BI139" s="4"/>
      <c r="BJ139" s="5">
        <f>SUM(E139:BI139)</f>
        <v>0</v>
      </c>
      <c r="BK139" s="17" t="s">
        <v>38</v>
      </c>
      <c r="BL139" s="17"/>
      <c r="BM139" s="17"/>
      <c r="BN139" s="4"/>
    </row>
    <row r="140" spans="1:66" s="9" customFormat="1" ht="11.25" hidden="1">
      <c r="A140" s="38"/>
      <c r="B140" s="9" t="s">
        <v>156</v>
      </c>
      <c r="D140" s="17" t="s">
        <v>38</v>
      </c>
      <c r="E140" s="26"/>
      <c r="F140" s="26"/>
      <c r="G140" s="4"/>
      <c r="H140" s="32"/>
      <c r="I140" s="26"/>
      <c r="J140" s="26"/>
      <c r="K140" s="26"/>
      <c r="L140" s="26"/>
      <c r="M140" s="26"/>
      <c r="N140" s="26"/>
      <c r="O140" s="26"/>
      <c r="P140" s="26"/>
      <c r="Q140" s="4"/>
      <c r="R140" s="4"/>
      <c r="S140" s="4"/>
      <c r="T140" s="4"/>
      <c r="U140" s="4"/>
      <c r="V140" s="4"/>
      <c r="W140" s="26"/>
      <c r="X140" s="26"/>
      <c r="Y140" s="26"/>
      <c r="Z140" s="4"/>
      <c r="AA140" s="4"/>
      <c r="AB140" s="26"/>
      <c r="AC140" s="26"/>
      <c r="AD140" s="10"/>
      <c r="AE140" s="4"/>
      <c r="AF140" s="4"/>
      <c r="AG140" s="4"/>
      <c r="AH140" s="4"/>
      <c r="AI140" s="4"/>
      <c r="AJ140" s="4"/>
      <c r="AK140" s="4"/>
      <c r="AL140" s="4"/>
      <c r="AM140" s="4"/>
      <c r="AN140" s="17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26"/>
      <c r="BA140" s="4"/>
      <c r="BB140" s="4"/>
      <c r="BC140" s="4"/>
      <c r="BD140" s="4"/>
      <c r="BE140" s="4"/>
      <c r="BF140" s="26"/>
      <c r="BG140" s="26"/>
      <c r="BH140" s="4"/>
      <c r="BI140" s="4"/>
      <c r="BJ140" s="5">
        <f>SUM(E140:BI140)</f>
        <v>0</v>
      </c>
      <c r="BK140" s="17" t="s">
        <v>38</v>
      </c>
      <c r="BL140" s="17"/>
      <c r="BM140" s="17"/>
      <c r="BN140" s="4"/>
    </row>
    <row r="141" spans="1:66" s="9" customFormat="1" ht="11.25" hidden="1">
      <c r="A141" s="38"/>
      <c r="B141" s="9" t="s">
        <v>157</v>
      </c>
      <c r="D141" s="17" t="s">
        <v>38</v>
      </c>
      <c r="E141" s="26"/>
      <c r="F141" s="26"/>
      <c r="G141" s="4"/>
      <c r="H141" s="32"/>
      <c r="I141" s="26"/>
      <c r="J141" s="26"/>
      <c r="K141" s="26"/>
      <c r="L141" s="26"/>
      <c r="M141" s="26"/>
      <c r="N141" s="26"/>
      <c r="O141" s="26"/>
      <c r="P141" s="26"/>
      <c r="Q141" s="4"/>
      <c r="R141" s="4"/>
      <c r="S141" s="4"/>
      <c r="T141" s="4"/>
      <c r="U141" s="4"/>
      <c r="V141" s="4"/>
      <c r="W141" s="26"/>
      <c r="X141" s="26"/>
      <c r="Y141" s="26"/>
      <c r="Z141" s="4"/>
      <c r="AA141" s="4"/>
      <c r="AB141" s="26"/>
      <c r="AC141" s="26"/>
      <c r="AD141" s="10"/>
      <c r="AE141" s="4"/>
      <c r="AF141" s="4"/>
      <c r="AG141" s="4"/>
      <c r="AH141" s="4"/>
      <c r="AI141" s="4"/>
      <c r="AJ141" s="4"/>
      <c r="AK141" s="4"/>
      <c r="AL141" s="4"/>
      <c r="AM141" s="4"/>
      <c r="AN141" s="17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26"/>
      <c r="BA141" s="4"/>
      <c r="BB141" s="4"/>
      <c r="BC141" s="4"/>
      <c r="BD141" s="4"/>
      <c r="BE141" s="4"/>
      <c r="BF141" s="26"/>
      <c r="BG141" s="26"/>
      <c r="BH141" s="4"/>
      <c r="BI141" s="4"/>
      <c r="BJ141" s="5">
        <f>SUM(E141:BI141)</f>
        <v>0</v>
      </c>
      <c r="BK141" s="17" t="s">
        <v>38</v>
      </c>
      <c r="BL141" s="17"/>
      <c r="BM141" s="17"/>
      <c r="BN141" s="4"/>
    </row>
    <row r="142" spans="1:66" s="9" customFormat="1" ht="11.25" hidden="1">
      <c r="A142" s="38"/>
      <c r="B142" s="9" t="s">
        <v>158</v>
      </c>
      <c r="D142" s="17" t="s">
        <v>38</v>
      </c>
      <c r="E142" s="26"/>
      <c r="F142" s="26"/>
      <c r="G142" s="4"/>
      <c r="H142" s="32"/>
      <c r="I142" s="26"/>
      <c r="J142" s="26"/>
      <c r="K142" s="26"/>
      <c r="L142" s="26"/>
      <c r="M142" s="26"/>
      <c r="N142" s="26"/>
      <c r="O142" s="26"/>
      <c r="P142" s="26"/>
      <c r="Q142" s="4"/>
      <c r="R142" s="4"/>
      <c r="S142" s="4"/>
      <c r="T142" s="4"/>
      <c r="U142" s="4"/>
      <c r="V142" s="4"/>
      <c r="W142" s="26"/>
      <c r="X142" s="26"/>
      <c r="Y142" s="26"/>
      <c r="Z142" s="4"/>
      <c r="AA142" s="4"/>
      <c r="AB142" s="26"/>
      <c r="AC142" s="26"/>
      <c r="AD142" s="10"/>
      <c r="AE142" s="4"/>
      <c r="AF142" s="4"/>
      <c r="AG142" s="4"/>
      <c r="AH142" s="4"/>
      <c r="AI142" s="4"/>
      <c r="AJ142" s="4"/>
      <c r="AK142" s="4"/>
      <c r="AL142" s="4"/>
      <c r="AM142" s="4"/>
      <c r="AN142" s="17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26"/>
      <c r="BA142" s="4"/>
      <c r="BB142" s="4"/>
      <c r="BC142" s="4"/>
      <c r="BD142" s="4"/>
      <c r="BE142" s="4"/>
      <c r="BF142" s="26"/>
      <c r="BG142" s="26"/>
      <c r="BH142" s="4"/>
      <c r="BI142" s="4"/>
      <c r="BJ142" s="5">
        <f>SUM(E142:BI142)</f>
        <v>0</v>
      </c>
      <c r="BK142" s="17" t="s">
        <v>38</v>
      </c>
      <c r="BL142" s="17"/>
      <c r="BM142" s="17"/>
      <c r="BN142" s="4"/>
    </row>
    <row r="143" spans="1:66" s="9" customFormat="1" ht="11.25" hidden="1">
      <c r="A143" s="38"/>
      <c r="B143" s="9" t="s">
        <v>159</v>
      </c>
      <c r="D143" s="17" t="s">
        <v>38</v>
      </c>
      <c r="E143" s="26"/>
      <c r="F143" s="26"/>
      <c r="G143" s="4"/>
      <c r="H143" s="32"/>
      <c r="I143" s="26"/>
      <c r="J143" s="26"/>
      <c r="K143" s="26"/>
      <c r="L143" s="26"/>
      <c r="M143" s="26"/>
      <c r="N143" s="26"/>
      <c r="O143" s="26"/>
      <c r="P143" s="26"/>
      <c r="Q143" s="4"/>
      <c r="R143" s="4"/>
      <c r="S143" s="4"/>
      <c r="T143" s="4"/>
      <c r="U143" s="4"/>
      <c r="V143" s="4"/>
      <c r="W143" s="26"/>
      <c r="X143" s="26"/>
      <c r="Y143" s="26"/>
      <c r="Z143" s="4"/>
      <c r="AA143" s="4"/>
      <c r="AB143" s="26"/>
      <c r="AC143" s="26"/>
      <c r="AD143" s="10"/>
      <c r="AE143" s="4"/>
      <c r="AF143" s="4"/>
      <c r="AG143" s="4"/>
      <c r="AH143" s="4"/>
      <c r="AI143" s="4"/>
      <c r="AJ143" s="4"/>
      <c r="AK143" s="4"/>
      <c r="AL143" s="4"/>
      <c r="AM143" s="4"/>
      <c r="AN143" s="17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26"/>
      <c r="BA143" s="4"/>
      <c r="BB143" s="4"/>
      <c r="BC143" s="4"/>
      <c r="BD143" s="4"/>
      <c r="BE143" s="4"/>
      <c r="BF143" s="26"/>
      <c r="BG143" s="26"/>
      <c r="BH143" s="4"/>
      <c r="BI143" s="4"/>
      <c r="BJ143" s="5">
        <f>SUM(E143:BI143)</f>
        <v>0</v>
      </c>
      <c r="BK143" s="17" t="s">
        <v>38</v>
      </c>
      <c r="BL143" s="17"/>
      <c r="BM143" s="17"/>
      <c r="BN143" s="4"/>
    </row>
    <row r="144" spans="1:66" s="9" customFormat="1" ht="11.25" hidden="1">
      <c r="A144" s="38"/>
      <c r="B144" s="9" t="s">
        <v>160</v>
      </c>
      <c r="D144" s="17" t="s">
        <v>38</v>
      </c>
      <c r="E144" s="26"/>
      <c r="F144" s="26"/>
      <c r="G144" s="4"/>
      <c r="H144" s="32"/>
      <c r="I144" s="26"/>
      <c r="J144" s="26"/>
      <c r="K144" s="26"/>
      <c r="L144" s="26"/>
      <c r="M144" s="26"/>
      <c r="N144" s="26"/>
      <c r="O144" s="26"/>
      <c r="P144" s="26"/>
      <c r="Q144" s="4"/>
      <c r="R144" s="4"/>
      <c r="S144" s="4"/>
      <c r="T144" s="4"/>
      <c r="U144" s="4"/>
      <c r="V144" s="4"/>
      <c r="W144" s="26"/>
      <c r="X144" s="26"/>
      <c r="Y144" s="26"/>
      <c r="Z144" s="4"/>
      <c r="AA144" s="4"/>
      <c r="AB144" s="26"/>
      <c r="AC144" s="26"/>
      <c r="AD144" s="10"/>
      <c r="AE144" s="4"/>
      <c r="AF144" s="4"/>
      <c r="AG144" s="4"/>
      <c r="AH144" s="4"/>
      <c r="AI144" s="4"/>
      <c r="AJ144" s="4"/>
      <c r="AK144" s="4"/>
      <c r="AL144" s="4"/>
      <c r="AM144" s="4"/>
      <c r="AN144" s="17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26"/>
      <c r="BA144" s="4"/>
      <c r="BB144" s="4"/>
      <c r="BC144" s="4"/>
      <c r="BD144" s="4"/>
      <c r="BE144" s="4"/>
      <c r="BF144" s="26"/>
      <c r="BG144" s="26"/>
      <c r="BH144" s="4"/>
      <c r="BI144" s="4"/>
      <c r="BJ144" s="5">
        <f>SUM(E144:BI144)</f>
        <v>0</v>
      </c>
      <c r="BK144" s="17" t="s">
        <v>38</v>
      </c>
      <c r="BL144" s="17"/>
      <c r="BM144" s="17"/>
      <c r="BN144" s="4"/>
    </row>
    <row r="145" spans="1:66" s="9" customFormat="1" ht="11.25">
      <c r="A145" s="38" t="s">
        <v>228</v>
      </c>
      <c r="B145" s="9" t="s">
        <v>101</v>
      </c>
      <c r="C145" s="9" t="s">
        <v>164</v>
      </c>
      <c r="D145" s="17" t="s">
        <v>38</v>
      </c>
      <c r="E145" s="26"/>
      <c r="F145" s="26">
        <v>10</v>
      </c>
      <c r="G145" s="4"/>
      <c r="H145" s="32"/>
      <c r="I145" s="26"/>
      <c r="J145" s="26"/>
      <c r="K145" s="26"/>
      <c r="L145" s="26"/>
      <c r="M145" s="26"/>
      <c r="N145" s="26"/>
      <c r="O145" s="26"/>
      <c r="P145" s="26"/>
      <c r="Q145" s="4"/>
      <c r="R145" s="4"/>
      <c r="S145" s="4"/>
      <c r="T145" s="4"/>
      <c r="U145" s="4"/>
      <c r="V145" s="4"/>
      <c r="W145" s="26"/>
      <c r="X145" s="26"/>
      <c r="Y145" s="26"/>
      <c r="Z145" s="4"/>
      <c r="AA145" s="4"/>
      <c r="AB145" s="26"/>
      <c r="AC145" s="26"/>
      <c r="AD145" s="10"/>
      <c r="AE145" s="4"/>
      <c r="AF145" s="4"/>
      <c r="AG145" s="4"/>
      <c r="AH145" s="4"/>
      <c r="AI145" s="4"/>
      <c r="AJ145" s="4"/>
      <c r="AK145" s="4"/>
      <c r="AL145" s="4"/>
      <c r="AM145" s="4"/>
      <c r="AN145" s="17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26"/>
      <c r="BA145" s="4"/>
      <c r="BB145" s="4"/>
      <c r="BC145" s="4"/>
      <c r="BD145" s="4"/>
      <c r="BE145" s="4"/>
      <c r="BF145" s="26"/>
      <c r="BG145" s="26"/>
      <c r="BH145" s="4"/>
      <c r="BI145" s="4"/>
      <c r="BJ145" s="5">
        <f>SUM(E145:BI145)</f>
        <v>10</v>
      </c>
      <c r="BK145" s="17" t="s">
        <v>38</v>
      </c>
      <c r="BL145" s="17"/>
      <c r="BM145" s="17"/>
      <c r="BN145" s="4"/>
    </row>
    <row r="146" spans="1:66" s="9" customFormat="1" ht="11.25">
      <c r="A146" s="38" t="s">
        <v>229</v>
      </c>
      <c r="B146" s="9" t="s">
        <v>101</v>
      </c>
      <c r="C146" s="9" t="s">
        <v>163</v>
      </c>
      <c r="D146" s="17" t="s">
        <v>38</v>
      </c>
      <c r="E146" s="26"/>
      <c r="F146" s="26"/>
      <c r="G146" s="4"/>
      <c r="H146" s="32"/>
      <c r="I146" s="26"/>
      <c r="J146" s="26"/>
      <c r="K146" s="26"/>
      <c r="L146" s="26"/>
      <c r="M146" s="26"/>
      <c r="N146" s="26"/>
      <c r="O146" s="26"/>
      <c r="P146" s="26"/>
      <c r="Q146" s="4"/>
      <c r="R146" s="4"/>
      <c r="S146" s="4"/>
      <c r="T146" s="4"/>
      <c r="U146" s="4"/>
      <c r="V146" s="4"/>
      <c r="W146" s="26">
        <v>10</v>
      </c>
      <c r="X146" s="26"/>
      <c r="Y146" s="26"/>
      <c r="Z146" s="4"/>
      <c r="AA146" s="4"/>
      <c r="AB146" s="26"/>
      <c r="AC146" s="26"/>
      <c r="AD146" s="10"/>
      <c r="AE146" s="4"/>
      <c r="AF146" s="4"/>
      <c r="AG146" s="4"/>
      <c r="AH146" s="4"/>
      <c r="AI146" s="4"/>
      <c r="AJ146" s="4"/>
      <c r="AK146" s="4"/>
      <c r="AL146" s="4"/>
      <c r="AM146" s="4"/>
      <c r="AN146" s="17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26"/>
      <c r="BA146" s="4"/>
      <c r="BB146" s="4"/>
      <c r="BC146" s="4"/>
      <c r="BD146" s="4"/>
      <c r="BE146" s="4"/>
      <c r="BF146" s="26"/>
      <c r="BG146" s="26"/>
      <c r="BH146" s="4"/>
      <c r="BI146" s="4"/>
      <c r="BJ146" s="5">
        <f>SUM(E146:BI146)</f>
        <v>10</v>
      </c>
      <c r="BK146" s="17" t="s">
        <v>38</v>
      </c>
      <c r="BL146" s="17"/>
      <c r="BM146" s="17"/>
      <c r="BN146" s="4"/>
    </row>
    <row r="147" spans="1:66" s="9" customFormat="1" ht="11.25">
      <c r="A147" s="38" t="s">
        <v>230</v>
      </c>
      <c r="B147" s="9" t="s">
        <v>101</v>
      </c>
      <c r="C147" s="9" t="str">
        <f>"68X35 MM"</f>
        <v>68X35 MM</v>
      </c>
      <c r="D147" s="17" t="s">
        <v>38</v>
      </c>
      <c r="E147" s="26"/>
      <c r="F147" s="26"/>
      <c r="G147" s="4"/>
      <c r="H147" s="32"/>
      <c r="I147" s="26"/>
      <c r="J147" s="26"/>
      <c r="K147" s="26"/>
      <c r="L147" s="26"/>
      <c r="M147" s="26"/>
      <c r="N147" s="26"/>
      <c r="O147" s="26"/>
      <c r="P147" s="26"/>
      <c r="Q147" s="4"/>
      <c r="R147" s="4"/>
      <c r="S147" s="4"/>
      <c r="T147" s="4"/>
      <c r="U147" s="4"/>
      <c r="V147" s="4"/>
      <c r="W147" s="26"/>
      <c r="X147" s="26"/>
      <c r="Y147" s="26"/>
      <c r="Z147" s="4"/>
      <c r="AA147" s="4">
        <v>2</v>
      </c>
      <c r="AB147" s="26"/>
      <c r="AC147" s="26"/>
      <c r="AD147" s="10"/>
      <c r="AE147" s="4"/>
      <c r="AF147" s="4"/>
      <c r="AG147" s="4"/>
      <c r="AH147" s="4"/>
      <c r="AI147" s="4"/>
      <c r="AJ147" s="4"/>
      <c r="AK147" s="4"/>
      <c r="AL147" s="4"/>
      <c r="AM147" s="4"/>
      <c r="AN147" s="17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26"/>
      <c r="BA147" s="4"/>
      <c r="BB147" s="4"/>
      <c r="BC147" s="4"/>
      <c r="BD147" s="4"/>
      <c r="BE147" s="4"/>
      <c r="BF147" s="26"/>
      <c r="BG147" s="26"/>
      <c r="BH147" s="4"/>
      <c r="BI147" s="4"/>
      <c r="BJ147" s="5">
        <f>SUM(E147:BI147)</f>
        <v>2</v>
      </c>
      <c r="BK147" s="17" t="s">
        <v>38</v>
      </c>
      <c r="BL147" s="17"/>
      <c r="BM147" s="17"/>
      <c r="BN147" s="4"/>
    </row>
    <row r="148" spans="1:66" s="9" customFormat="1" ht="11.25">
      <c r="A148" s="39" t="s">
        <v>231</v>
      </c>
      <c r="B148" s="9" t="s">
        <v>101</v>
      </c>
      <c r="C148" s="8" t="s">
        <v>161</v>
      </c>
      <c r="D148" s="17" t="s">
        <v>38</v>
      </c>
      <c r="E148" s="27">
        <v>2</v>
      </c>
      <c r="F148" s="27"/>
      <c r="G148" s="5"/>
      <c r="H148" s="30"/>
      <c r="I148" s="27"/>
      <c r="J148" s="27"/>
      <c r="K148" s="27"/>
      <c r="L148" s="27"/>
      <c r="M148" s="27"/>
      <c r="N148" s="27"/>
      <c r="O148" s="27"/>
      <c r="P148" s="27"/>
      <c r="Q148" s="5"/>
      <c r="R148" s="5"/>
      <c r="S148" s="5"/>
      <c r="T148" s="5"/>
      <c r="U148" s="5"/>
      <c r="V148" s="5"/>
      <c r="W148" s="27"/>
      <c r="X148" s="27"/>
      <c r="Y148" s="27"/>
      <c r="Z148" s="5"/>
      <c r="AA148" s="5"/>
      <c r="AB148" s="27"/>
      <c r="AC148" s="27"/>
      <c r="AD148" s="11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27"/>
      <c r="BA148" s="5"/>
      <c r="BB148" s="5"/>
      <c r="BC148" s="5"/>
      <c r="BD148" s="5"/>
      <c r="BE148" s="5"/>
      <c r="BF148" s="27"/>
      <c r="BG148" s="27"/>
      <c r="BH148" s="5"/>
      <c r="BI148" s="5"/>
      <c r="BJ148" s="5">
        <f>SUM(E148:BI148)</f>
        <v>2</v>
      </c>
      <c r="BK148" s="17" t="s">
        <v>38</v>
      </c>
      <c r="BL148" s="17"/>
      <c r="BM148" s="17"/>
      <c r="BN148" s="4"/>
    </row>
    <row r="149" spans="1:66" s="9" customFormat="1" ht="11.25" hidden="1">
      <c r="A149" s="38"/>
      <c r="B149" s="9" t="str">
        <f>"GOLYÓSTOLL (ÜGYFELES)"</f>
        <v>GOLYÓSTOLL (ÜGYFELES)</v>
      </c>
      <c r="D149" s="20" t="s">
        <v>23</v>
      </c>
      <c r="E149" s="26"/>
      <c r="F149" s="26"/>
      <c r="G149" s="4"/>
      <c r="H149" s="32"/>
      <c r="I149" s="26"/>
      <c r="J149" s="26"/>
      <c r="K149" s="26"/>
      <c r="L149" s="26"/>
      <c r="M149" s="26"/>
      <c r="N149" s="26"/>
      <c r="O149" s="26"/>
      <c r="P149" s="26"/>
      <c r="Q149" s="4"/>
      <c r="R149" s="4"/>
      <c r="S149" s="4"/>
      <c r="T149" s="4"/>
      <c r="U149" s="4"/>
      <c r="V149" s="4"/>
      <c r="W149" s="26"/>
      <c r="X149" s="26"/>
      <c r="Y149" s="26"/>
      <c r="Z149" s="4"/>
      <c r="AA149" s="4"/>
      <c r="AB149" s="26"/>
      <c r="AC149" s="26"/>
      <c r="AD149" s="10"/>
      <c r="AE149" s="4"/>
      <c r="AF149" s="4"/>
      <c r="AG149" s="4"/>
      <c r="AH149" s="4"/>
      <c r="AI149" s="4"/>
      <c r="AJ149" s="4"/>
      <c r="AK149" s="4"/>
      <c r="AL149" s="4"/>
      <c r="AM149" s="4"/>
      <c r="AN149" s="17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26"/>
      <c r="BA149" s="4"/>
      <c r="BB149" s="4"/>
      <c r="BC149" s="4"/>
      <c r="BD149" s="4"/>
      <c r="BE149" s="4"/>
      <c r="BF149" s="26"/>
      <c r="BG149" s="26"/>
      <c r="BH149" s="4"/>
      <c r="BI149" s="4"/>
      <c r="BJ149" s="5">
        <f>SUM(E149:BI149)</f>
        <v>0</v>
      </c>
      <c r="BK149" s="20" t="s">
        <v>23</v>
      </c>
      <c r="BL149" s="20"/>
      <c r="BM149" s="20"/>
      <c r="BN149" s="4"/>
    </row>
    <row r="150" spans="1:66" s="9" customFormat="1" ht="11.25">
      <c r="A150" s="38" t="s">
        <v>232</v>
      </c>
      <c r="B150" s="9" t="s">
        <v>26</v>
      </c>
      <c r="C150" s="9" t="str">
        <f>"A/4 (80 GRAMM)"</f>
        <v>A/4 (80 GRAMM)</v>
      </c>
      <c r="D150" s="20" t="s">
        <v>25</v>
      </c>
      <c r="E150" s="27">
        <v>10</v>
      </c>
      <c r="F150" s="27">
        <v>5</v>
      </c>
      <c r="G150" s="5">
        <v>12</v>
      </c>
      <c r="H150" s="32"/>
      <c r="I150" s="27"/>
      <c r="J150" s="27"/>
      <c r="K150" s="27">
        <v>3</v>
      </c>
      <c r="L150" s="27">
        <v>2</v>
      </c>
      <c r="M150" s="27"/>
      <c r="N150" s="27"/>
      <c r="O150" s="27"/>
      <c r="P150" s="27"/>
      <c r="Q150" s="5"/>
      <c r="R150" s="5"/>
      <c r="S150" s="5"/>
      <c r="T150" s="5">
        <v>3</v>
      </c>
      <c r="U150" s="5"/>
      <c r="V150" s="5">
        <v>1</v>
      </c>
      <c r="W150" s="27">
        <v>15</v>
      </c>
      <c r="X150" s="27"/>
      <c r="Y150" s="27"/>
      <c r="Z150" s="5"/>
      <c r="AA150" s="5"/>
      <c r="AB150" s="27"/>
      <c r="AC150" s="27"/>
      <c r="AD150" s="11"/>
      <c r="AE150" s="5"/>
      <c r="AF150" s="5"/>
      <c r="AG150" s="5"/>
      <c r="AH150" s="5"/>
      <c r="AI150" s="5"/>
      <c r="AJ150" s="5"/>
      <c r="AK150" s="5"/>
      <c r="AL150" s="5"/>
      <c r="AM150" s="5"/>
      <c r="AN150" s="17"/>
      <c r="AO150" s="5"/>
      <c r="AP150" s="5"/>
      <c r="AQ150" s="5"/>
      <c r="AR150" s="5"/>
      <c r="AS150" s="5"/>
      <c r="AT150" s="5">
        <v>10</v>
      </c>
      <c r="AU150" s="5">
        <v>5</v>
      </c>
      <c r="AV150" s="5"/>
      <c r="AW150" s="5">
        <v>5</v>
      </c>
      <c r="AX150" s="5"/>
      <c r="AY150" s="5"/>
      <c r="AZ150" s="27"/>
      <c r="BA150" s="5">
        <v>5</v>
      </c>
      <c r="BB150" s="5"/>
      <c r="BC150" s="5"/>
      <c r="BD150" s="5"/>
      <c r="BE150" s="5"/>
      <c r="BF150" s="27">
        <v>10</v>
      </c>
      <c r="BG150" s="27"/>
      <c r="BH150" s="5">
        <v>10</v>
      </c>
      <c r="BI150" s="5">
        <v>50</v>
      </c>
      <c r="BJ150" s="5">
        <f>SUM(E150:BI150)</f>
        <v>146</v>
      </c>
      <c r="BK150" s="20" t="s">
        <v>25</v>
      </c>
      <c r="BL150" s="20"/>
      <c r="BM150" s="20"/>
      <c r="BN150" s="4"/>
    </row>
    <row r="151" spans="1:66" s="9" customFormat="1" ht="11.25" hidden="1">
      <c r="A151" s="38"/>
      <c r="B151" s="9" t="str">
        <f>"GOLYÓSTOLL (ZEBRA N5200)"</f>
        <v>GOLYÓSTOLL (ZEBRA N5200)</v>
      </c>
      <c r="D151" s="20" t="s">
        <v>23</v>
      </c>
      <c r="E151" s="26"/>
      <c r="F151" s="26"/>
      <c r="G151" s="4"/>
      <c r="H151" s="32"/>
      <c r="I151" s="26"/>
      <c r="J151" s="26"/>
      <c r="K151" s="26"/>
      <c r="L151" s="26"/>
      <c r="M151" s="26"/>
      <c r="N151" s="26"/>
      <c r="O151" s="26"/>
      <c r="P151" s="26"/>
      <c r="Q151" s="4"/>
      <c r="R151" s="4"/>
      <c r="S151" s="4"/>
      <c r="T151" s="4"/>
      <c r="U151" s="4"/>
      <c r="V151" s="4"/>
      <c r="W151" s="26"/>
      <c r="X151" s="26"/>
      <c r="Y151" s="26"/>
      <c r="Z151" s="4"/>
      <c r="AA151" s="4"/>
      <c r="AB151" s="26"/>
      <c r="AC151" s="26"/>
      <c r="AD151" s="10"/>
      <c r="AE151" s="4"/>
      <c r="AF151" s="4"/>
      <c r="AG151" s="4"/>
      <c r="AH151" s="4"/>
      <c r="AI151" s="4"/>
      <c r="AJ151" s="4"/>
      <c r="AK151" s="4"/>
      <c r="AL151" s="4"/>
      <c r="AM151" s="4"/>
      <c r="AN151" s="17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26"/>
      <c r="BA151" s="4"/>
      <c r="BB151" s="4"/>
      <c r="BC151" s="4"/>
      <c r="BD151" s="4"/>
      <c r="BE151" s="4"/>
      <c r="BF151" s="26"/>
      <c r="BG151" s="26"/>
      <c r="BH151" s="4"/>
      <c r="BI151" s="4"/>
      <c r="BJ151" s="5">
        <f>SUM(E151:BI151)</f>
        <v>0</v>
      </c>
      <c r="BK151" s="20" t="s">
        <v>23</v>
      </c>
      <c r="BL151" s="20"/>
      <c r="BM151" s="20"/>
      <c r="BN151" s="4"/>
    </row>
    <row r="152" spans="1:66" s="9" customFormat="1" ht="11.25" hidden="1">
      <c r="A152" s="38"/>
      <c r="B152" s="9" t="str">
        <f>"GOLYÓSTOLL (ZEBRA RUBBER 101)"</f>
        <v>GOLYÓSTOLL (ZEBRA RUBBER 101)</v>
      </c>
      <c r="D152" s="20" t="s">
        <v>23</v>
      </c>
      <c r="E152" s="26"/>
      <c r="F152" s="26"/>
      <c r="G152" s="4"/>
      <c r="H152" s="32"/>
      <c r="I152" s="26"/>
      <c r="J152" s="26"/>
      <c r="K152" s="26"/>
      <c r="L152" s="26"/>
      <c r="M152" s="26"/>
      <c r="N152" s="26"/>
      <c r="O152" s="26"/>
      <c r="P152" s="26"/>
      <c r="Q152" s="4"/>
      <c r="R152" s="4"/>
      <c r="S152" s="4"/>
      <c r="T152" s="4"/>
      <c r="U152" s="4"/>
      <c r="V152" s="4"/>
      <c r="W152" s="26"/>
      <c r="X152" s="26"/>
      <c r="Y152" s="26"/>
      <c r="Z152" s="4"/>
      <c r="AA152" s="4"/>
      <c r="AB152" s="26"/>
      <c r="AC152" s="26"/>
      <c r="AD152" s="10"/>
      <c r="AE152" s="4"/>
      <c r="AF152" s="4"/>
      <c r="AG152" s="4"/>
      <c r="AH152" s="4"/>
      <c r="AI152" s="4"/>
      <c r="AJ152" s="4"/>
      <c r="AK152" s="4"/>
      <c r="AL152" s="4"/>
      <c r="AM152" s="4"/>
      <c r="AN152" s="17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26"/>
      <c r="BA152" s="4"/>
      <c r="BB152" s="4"/>
      <c r="BC152" s="4"/>
      <c r="BD152" s="4"/>
      <c r="BE152" s="4"/>
      <c r="BF152" s="26"/>
      <c r="BG152" s="26"/>
      <c r="BH152" s="4"/>
      <c r="BI152" s="4"/>
      <c r="BJ152" s="5">
        <f>SUM(E152:BI152)</f>
        <v>0</v>
      </c>
      <c r="BK152" s="20" t="s">
        <v>23</v>
      </c>
      <c r="BL152" s="20"/>
      <c r="BM152" s="20"/>
      <c r="BN152" s="4"/>
    </row>
    <row r="153" spans="1:66" s="8" customFormat="1" ht="11.25">
      <c r="A153" s="38" t="s">
        <v>233</v>
      </c>
      <c r="B153" s="9" t="s">
        <v>115</v>
      </c>
      <c r="C153" s="9" t="s">
        <v>33</v>
      </c>
      <c r="D153" s="20" t="s">
        <v>23</v>
      </c>
      <c r="E153" s="26"/>
      <c r="F153" s="26"/>
      <c r="G153" s="4"/>
      <c r="H153" s="32"/>
      <c r="I153" s="26"/>
      <c r="J153" s="26"/>
      <c r="K153" s="26">
        <v>1</v>
      </c>
      <c r="L153" s="26"/>
      <c r="M153" s="26"/>
      <c r="N153" s="26"/>
      <c r="O153" s="26"/>
      <c r="P153" s="26"/>
      <c r="Q153" s="4"/>
      <c r="R153" s="4"/>
      <c r="S153" s="4"/>
      <c r="T153" s="4"/>
      <c r="U153" s="4"/>
      <c r="V153" s="4"/>
      <c r="W153" s="26"/>
      <c r="X153" s="26"/>
      <c r="Y153" s="26"/>
      <c r="Z153" s="4"/>
      <c r="AA153" s="4"/>
      <c r="AB153" s="26"/>
      <c r="AC153" s="26"/>
      <c r="AD153" s="10"/>
      <c r="AE153" s="4"/>
      <c r="AF153" s="4"/>
      <c r="AG153" s="4"/>
      <c r="AH153" s="4"/>
      <c r="AI153" s="4"/>
      <c r="AJ153" s="4"/>
      <c r="AK153" s="4"/>
      <c r="AL153" s="4"/>
      <c r="AM153" s="4"/>
      <c r="AN153" s="17"/>
      <c r="AO153" s="4"/>
      <c r="AP153" s="4"/>
      <c r="AQ153" s="4"/>
      <c r="AR153" s="4"/>
      <c r="AS153" s="4"/>
      <c r="AT153" s="4"/>
      <c r="AU153" s="4"/>
      <c r="AV153" s="4"/>
      <c r="AW153" s="4"/>
      <c r="AX153" s="4">
        <v>1</v>
      </c>
      <c r="AY153" s="4"/>
      <c r="AZ153" s="26"/>
      <c r="BA153" s="4"/>
      <c r="BB153" s="4"/>
      <c r="BC153" s="4"/>
      <c r="BD153" s="4"/>
      <c r="BE153" s="4"/>
      <c r="BF153" s="26">
        <v>2</v>
      </c>
      <c r="BG153" s="26"/>
      <c r="BH153" s="4"/>
      <c r="BI153" s="4"/>
      <c r="BJ153" s="5">
        <f>SUM(E153:BI153)</f>
        <v>4</v>
      </c>
      <c r="BK153" s="20" t="s">
        <v>23</v>
      </c>
      <c r="BL153" s="20"/>
      <c r="BM153" s="20"/>
      <c r="BN153" s="5"/>
    </row>
    <row r="154" spans="1:66" s="9" customFormat="1" ht="11.25" hidden="1">
      <c r="A154" s="38"/>
      <c r="B154" s="9" t="str">
        <f aca="true" t="shared" si="3" ref="B154:B159">"GOLYÓSTOLL BETÉT"</f>
        <v>GOLYÓSTOLL BETÉT</v>
      </c>
      <c r="C154" s="9" t="str">
        <f>"4 SZÍNŰ (MINI)"</f>
        <v>4 SZÍNŰ (MINI)</v>
      </c>
      <c r="D154" s="20" t="s">
        <v>23</v>
      </c>
      <c r="E154" s="26"/>
      <c r="F154" s="26"/>
      <c r="G154" s="4"/>
      <c r="H154" s="32"/>
      <c r="I154" s="26"/>
      <c r="J154" s="26"/>
      <c r="K154" s="26"/>
      <c r="L154" s="26"/>
      <c r="M154" s="26"/>
      <c r="N154" s="26"/>
      <c r="O154" s="26"/>
      <c r="P154" s="26"/>
      <c r="Q154" s="4"/>
      <c r="R154" s="4"/>
      <c r="S154" s="4"/>
      <c r="T154" s="4"/>
      <c r="U154" s="4"/>
      <c r="V154" s="4"/>
      <c r="W154" s="26"/>
      <c r="X154" s="26"/>
      <c r="Y154" s="26"/>
      <c r="Z154" s="4"/>
      <c r="AA154" s="4"/>
      <c r="AB154" s="26"/>
      <c r="AC154" s="26"/>
      <c r="AD154" s="10"/>
      <c r="AE154" s="4"/>
      <c r="AF154" s="4"/>
      <c r="AG154" s="4"/>
      <c r="AH154" s="4"/>
      <c r="AI154" s="4"/>
      <c r="AJ154" s="4"/>
      <c r="AK154" s="4"/>
      <c r="AL154" s="4"/>
      <c r="AM154" s="4"/>
      <c r="AN154" s="17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26"/>
      <c r="BA154" s="4"/>
      <c r="BB154" s="4"/>
      <c r="BC154" s="4"/>
      <c r="BD154" s="4"/>
      <c r="BE154" s="4"/>
      <c r="BF154" s="26"/>
      <c r="BG154" s="26"/>
      <c r="BH154" s="4"/>
      <c r="BI154" s="4"/>
      <c r="BJ154" s="5">
        <f>SUM(E154:BI154)</f>
        <v>0</v>
      </c>
      <c r="BK154" s="20" t="s">
        <v>23</v>
      </c>
      <c r="BL154" s="20"/>
      <c r="BM154" s="20"/>
      <c r="BN154" s="4"/>
    </row>
    <row r="155" spans="1:66" s="9" customFormat="1" ht="11.25" hidden="1">
      <c r="A155" s="38"/>
      <c r="B155" s="9" t="str">
        <f t="shared" si="3"/>
        <v>GOLYÓSTOLL BETÉT</v>
      </c>
      <c r="C155" s="9" t="str">
        <f>"HANDY"</f>
        <v>HANDY</v>
      </c>
      <c r="D155" s="20" t="s">
        <v>23</v>
      </c>
      <c r="E155" s="26"/>
      <c r="F155" s="26"/>
      <c r="G155" s="4"/>
      <c r="H155" s="32"/>
      <c r="I155" s="26"/>
      <c r="J155" s="26"/>
      <c r="K155" s="26"/>
      <c r="L155" s="26"/>
      <c r="M155" s="26"/>
      <c r="N155" s="26"/>
      <c r="O155" s="26"/>
      <c r="P155" s="26"/>
      <c r="Q155" s="4"/>
      <c r="R155" s="4"/>
      <c r="S155" s="4"/>
      <c r="T155" s="4"/>
      <c r="U155" s="4"/>
      <c r="V155" s="4"/>
      <c r="W155" s="26"/>
      <c r="X155" s="26"/>
      <c r="Y155" s="26"/>
      <c r="Z155" s="4"/>
      <c r="AA155" s="4"/>
      <c r="AB155" s="26"/>
      <c r="AC155" s="26"/>
      <c r="AD155" s="10"/>
      <c r="AE155" s="4"/>
      <c r="AF155" s="4"/>
      <c r="AG155" s="4"/>
      <c r="AH155" s="4"/>
      <c r="AI155" s="4"/>
      <c r="AJ155" s="4"/>
      <c r="AK155" s="4"/>
      <c r="AL155" s="4"/>
      <c r="AM155" s="4"/>
      <c r="AN155" s="17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26"/>
      <c r="BA155" s="4"/>
      <c r="BB155" s="4"/>
      <c r="BC155" s="4"/>
      <c r="BD155" s="4"/>
      <c r="BE155" s="4"/>
      <c r="BF155" s="26"/>
      <c r="BG155" s="26"/>
      <c r="BH155" s="4"/>
      <c r="BI155" s="4"/>
      <c r="BJ155" s="5">
        <f>SUM(E155:BI155)</f>
        <v>0</v>
      </c>
      <c r="BK155" s="20" t="s">
        <v>23</v>
      </c>
      <c r="BL155" s="20"/>
      <c r="BM155" s="20"/>
      <c r="BN155" s="4"/>
    </row>
    <row r="156" spans="1:66" s="9" customFormat="1" ht="11.25" hidden="1">
      <c r="A156" s="38"/>
      <c r="B156" s="9" t="str">
        <f t="shared" si="3"/>
        <v>GOLYÓSTOLL BETÉT</v>
      </c>
      <c r="C156" s="9" t="str">
        <f>"PARKER"</f>
        <v>PARKER</v>
      </c>
      <c r="D156" s="20" t="s">
        <v>23</v>
      </c>
      <c r="E156" s="26"/>
      <c r="F156" s="26"/>
      <c r="G156" s="4"/>
      <c r="H156" s="32"/>
      <c r="I156" s="26"/>
      <c r="J156" s="26"/>
      <c r="K156" s="26"/>
      <c r="L156" s="26"/>
      <c r="M156" s="26"/>
      <c r="N156" s="26"/>
      <c r="O156" s="26"/>
      <c r="P156" s="26"/>
      <c r="Q156" s="4"/>
      <c r="R156" s="4"/>
      <c r="S156" s="4"/>
      <c r="T156" s="4"/>
      <c r="U156" s="4"/>
      <c r="V156" s="4"/>
      <c r="W156" s="26"/>
      <c r="X156" s="26"/>
      <c r="Y156" s="26"/>
      <c r="Z156" s="4"/>
      <c r="AA156" s="4"/>
      <c r="AB156" s="26"/>
      <c r="AC156" s="26"/>
      <c r="AD156" s="10"/>
      <c r="AE156" s="4"/>
      <c r="AF156" s="4"/>
      <c r="AG156" s="4"/>
      <c r="AH156" s="4"/>
      <c r="AI156" s="4"/>
      <c r="AJ156" s="4"/>
      <c r="AK156" s="4"/>
      <c r="AL156" s="4"/>
      <c r="AM156" s="4"/>
      <c r="AN156" s="17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26"/>
      <c r="BA156" s="4"/>
      <c r="BB156" s="4"/>
      <c r="BC156" s="4"/>
      <c r="BD156" s="4"/>
      <c r="BE156" s="4"/>
      <c r="BF156" s="26"/>
      <c r="BG156" s="26"/>
      <c r="BH156" s="4"/>
      <c r="BI156" s="4"/>
      <c r="BJ156" s="5">
        <f>SUM(E156:BI156)</f>
        <v>0</v>
      </c>
      <c r="BK156" s="20" t="s">
        <v>23</v>
      </c>
      <c r="BL156" s="20"/>
      <c r="BM156" s="20"/>
      <c r="BN156" s="4"/>
    </row>
    <row r="157" spans="1:66" s="9" customFormat="1" ht="11.25" hidden="1">
      <c r="A157" s="38"/>
      <c r="B157" s="9" t="str">
        <f t="shared" si="3"/>
        <v>GOLYÓSTOLL BETÉT</v>
      </c>
      <c r="C157" s="9" t="str">
        <f>"PAX"</f>
        <v>PAX</v>
      </c>
      <c r="D157" s="20" t="s">
        <v>23</v>
      </c>
      <c r="E157" s="26"/>
      <c r="F157" s="26"/>
      <c r="G157" s="4"/>
      <c r="H157" s="32"/>
      <c r="I157" s="26"/>
      <c r="J157" s="26"/>
      <c r="K157" s="26"/>
      <c r="L157" s="26"/>
      <c r="M157" s="26"/>
      <c r="N157" s="26"/>
      <c r="O157" s="26"/>
      <c r="P157" s="26"/>
      <c r="Q157" s="4"/>
      <c r="R157" s="4"/>
      <c r="S157" s="4"/>
      <c r="T157" s="4"/>
      <c r="U157" s="4"/>
      <c r="V157" s="4"/>
      <c r="W157" s="26"/>
      <c r="X157" s="26"/>
      <c r="Y157" s="26"/>
      <c r="Z157" s="4"/>
      <c r="AA157" s="4"/>
      <c r="AB157" s="26"/>
      <c r="AC157" s="26"/>
      <c r="AD157" s="10"/>
      <c r="AE157" s="4"/>
      <c r="AF157" s="4"/>
      <c r="AG157" s="4"/>
      <c r="AH157" s="4"/>
      <c r="AI157" s="4"/>
      <c r="AJ157" s="4"/>
      <c r="AK157" s="4"/>
      <c r="AL157" s="4"/>
      <c r="AM157" s="4"/>
      <c r="AN157" s="17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26"/>
      <c r="BA157" s="4"/>
      <c r="BB157" s="4"/>
      <c r="BC157" s="4"/>
      <c r="BD157" s="4"/>
      <c r="BE157" s="4"/>
      <c r="BF157" s="26"/>
      <c r="BG157" s="26"/>
      <c r="BH157" s="4"/>
      <c r="BI157" s="4"/>
      <c r="BJ157" s="5">
        <f>SUM(E157:BI157)</f>
        <v>0</v>
      </c>
      <c r="BK157" s="20" t="s">
        <v>23</v>
      </c>
      <c r="BL157" s="20"/>
      <c r="BM157" s="20"/>
      <c r="BN157" s="4"/>
    </row>
    <row r="158" spans="1:66" s="9" customFormat="1" ht="11.25" hidden="1">
      <c r="A158" s="38"/>
      <c r="B158" s="9" t="str">
        <f t="shared" si="3"/>
        <v>GOLYÓSTOLL BETÉT</v>
      </c>
      <c r="C158" s="9" t="str">
        <f>"PENAC (RB 98C 07)"</f>
        <v>PENAC (RB 98C 07)</v>
      </c>
      <c r="D158" s="20" t="s">
        <v>23</v>
      </c>
      <c r="E158" s="26"/>
      <c r="F158" s="26"/>
      <c r="G158" s="4"/>
      <c r="H158" s="32"/>
      <c r="I158" s="26"/>
      <c r="J158" s="26"/>
      <c r="K158" s="26"/>
      <c r="L158" s="26"/>
      <c r="M158" s="26"/>
      <c r="N158" s="26"/>
      <c r="O158" s="26"/>
      <c r="P158" s="26"/>
      <c r="Q158" s="4"/>
      <c r="R158" s="4"/>
      <c r="S158" s="4"/>
      <c r="T158" s="4"/>
      <c r="U158" s="4"/>
      <c r="V158" s="4"/>
      <c r="W158" s="26"/>
      <c r="X158" s="26"/>
      <c r="Y158" s="26"/>
      <c r="Z158" s="4"/>
      <c r="AA158" s="4"/>
      <c r="AB158" s="26"/>
      <c r="AC158" s="26"/>
      <c r="AD158" s="10"/>
      <c r="AE158" s="4"/>
      <c r="AF158" s="4"/>
      <c r="AG158" s="4"/>
      <c r="AH158" s="4"/>
      <c r="AI158" s="4"/>
      <c r="AJ158" s="4"/>
      <c r="AK158" s="4"/>
      <c r="AL158" s="4"/>
      <c r="AM158" s="4"/>
      <c r="AN158" s="17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26"/>
      <c r="BA158" s="4"/>
      <c r="BB158" s="4"/>
      <c r="BC158" s="4"/>
      <c r="BD158" s="4"/>
      <c r="BE158" s="4"/>
      <c r="BF158" s="26"/>
      <c r="BG158" s="26"/>
      <c r="BH158" s="4"/>
      <c r="BI158" s="4"/>
      <c r="BJ158" s="5">
        <f>SUM(E158:BI158)</f>
        <v>0</v>
      </c>
      <c r="BK158" s="20" t="s">
        <v>23</v>
      </c>
      <c r="BL158" s="20"/>
      <c r="BM158" s="20"/>
      <c r="BN158" s="4"/>
    </row>
    <row r="159" spans="1:66" s="9" customFormat="1" ht="11.25" hidden="1">
      <c r="A159" s="38"/>
      <c r="B159" s="9" t="str">
        <f t="shared" si="3"/>
        <v>GOLYÓSTOLL BETÉT</v>
      </c>
      <c r="C159" s="9" t="str">
        <f>"PILOT"</f>
        <v>PILOT</v>
      </c>
      <c r="D159" s="20" t="s">
        <v>23</v>
      </c>
      <c r="E159" s="26"/>
      <c r="F159" s="26"/>
      <c r="G159" s="4"/>
      <c r="H159" s="32"/>
      <c r="I159" s="26"/>
      <c r="J159" s="26"/>
      <c r="K159" s="26"/>
      <c r="L159" s="26"/>
      <c r="M159" s="26"/>
      <c r="N159" s="26"/>
      <c r="O159" s="26"/>
      <c r="P159" s="26"/>
      <c r="Q159" s="4"/>
      <c r="R159" s="4"/>
      <c r="S159" s="4"/>
      <c r="T159" s="4"/>
      <c r="U159" s="4"/>
      <c r="V159" s="4"/>
      <c r="W159" s="26"/>
      <c r="X159" s="26"/>
      <c r="Y159" s="26"/>
      <c r="Z159" s="4"/>
      <c r="AA159" s="4"/>
      <c r="AB159" s="26"/>
      <c r="AC159" s="26"/>
      <c r="AD159" s="10"/>
      <c r="AE159" s="4"/>
      <c r="AF159" s="4"/>
      <c r="AG159" s="4"/>
      <c r="AH159" s="4"/>
      <c r="AI159" s="4"/>
      <c r="AJ159" s="4"/>
      <c r="AK159" s="4"/>
      <c r="AL159" s="4"/>
      <c r="AM159" s="4"/>
      <c r="AN159" s="17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26"/>
      <c r="BA159" s="4"/>
      <c r="BB159" s="4"/>
      <c r="BC159" s="4"/>
      <c r="BD159" s="4"/>
      <c r="BE159" s="4"/>
      <c r="BF159" s="26"/>
      <c r="BG159" s="26"/>
      <c r="BH159" s="4"/>
      <c r="BI159" s="4"/>
      <c r="BJ159" s="5">
        <f>SUM(E159:BI159)</f>
        <v>0</v>
      </c>
      <c r="BK159" s="20" t="s">
        <v>23</v>
      </c>
      <c r="BL159" s="20"/>
      <c r="BM159" s="20"/>
      <c r="BN159" s="4"/>
    </row>
    <row r="160" spans="1:66" s="8" customFormat="1" ht="11.25">
      <c r="A160" s="38" t="s">
        <v>234</v>
      </c>
      <c r="B160" s="9" t="s">
        <v>126</v>
      </c>
      <c r="C160" s="9" t="s">
        <v>33</v>
      </c>
      <c r="D160" s="20" t="s">
        <v>23</v>
      </c>
      <c r="E160" s="26">
        <v>2</v>
      </c>
      <c r="F160" s="26">
        <v>3</v>
      </c>
      <c r="G160" s="4"/>
      <c r="H160" s="32"/>
      <c r="I160" s="26"/>
      <c r="J160" s="26"/>
      <c r="K160" s="26"/>
      <c r="L160" s="26"/>
      <c r="M160" s="26"/>
      <c r="N160" s="26"/>
      <c r="O160" s="26"/>
      <c r="P160" s="26"/>
      <c r="Q160" s="4"/>
      <c r="R160" s="4"/>
      <c r="S160" s="4"/>
      <c r="T160" s="4"/>
      <c r="U160" s="4"/>
      <c r="V160" s="4"/>
      <c r="W160" s="26"/>
      <c r="X160" s="26"/>
      <c r="Y160" s="26"/>
      <c r="Z160" s="4"/>
      <c r="AA160" s="4"/>
      <c r="AB160" s="26"/>
      <c r="AC160" s="26"/>
      <c r="AD160" s="10"/>
      <c r="AE160" s="4"/>
      <c r="AF160" s="4"/>
      <c r="AG160" s="4"/>
      <c r="AH160" s="4"/>
      <c r="AI160" s="4"/>
      <c r="AJ160" s="4"/>
      <c r="AK160" s="4"/>
      <c r="AL160" s="4"/>
      <c r="AM160" s="4"/>
      <c r="AN160" s="17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26"/>
      <c r="BA160" s="4">
        <v>3</v>
      </c>
      <c r="BB160" s="4"/>
      <c r="BC160" s="4"/>
      <c r="BD160" s="4"/>
      <c r="BE160" s="4"/>
      <c r="BF160" s="26"/>
      <c r="BG160" s="26"/>
      <c r="BH160" s="4">
        <v>10</v>
      </c>
      <c r="BI160" s="4"/>
      <c r="BJ160" s="5">
        <f>SUM(E160:BI160)</f>
        <v>18</v>
      </c>
      <c r="BK160" s="20" t="s">
        <v>23</v>
      </c>
      <c r="BL160" s="20"/>
      <c r="BM160" s="20"/>
      <c r="BN160" s="5"/>
    </row>
    <row r="161" spans="1:68" s="9" customFormat="1" ht="11.25" hidden="1">
      <c r="A161" s="38"/>
      <c r="B161" s="9" t="str">
        <f>"GOLYÓSTOLL BETÉT"</f>
        <v>GOLYÓSTOLL BETÉT</v>
      </c>
      <c r="C161" s="9" t="str">
        <f>"RÉZ"</f>
        <v>RÉZ</v>
      </c>
      <c r="D161" s="20" t="s">
        <v>23</v>
      </c>
      <c r="E161" s="26"/>
      <c r="F161" s="26"/>
      <c r="G161" s="4"/>
      <c r="H161" s="32"/>
      <c r="I161" s="26"/>
      <c r="J161" s="26"/>
      <c r="K161" s="26"/>
      <c r="L161" s="26"/>
      <c r="M161" s="26"/>
      <c r="N161" s="26"/>
      <c r="O161" s="26"/>
      <c r="P161" s="26"/>
      <c r="Q161" s="4"/>
      <c r="R161" s="4"/>
      <c r="S161" s="4"/>
      <c r="T161" s="4"/>
      <c r="U161" s="4"/>
      <c r="V161" s="4"/>
      <c r="W161" s="26"/>
      <c r="X161" s="26"/>
      <c r="Y161" s="26"/>
      <c r="Z161" s="4"/>
      <c r="AA161" s="4"/>
      <c r="AB161" s="26"/>
      <c r="AC161" s="26"/>
      <c r="AD161" s="10"/>
      <c r="AE161" s="4"/>
      <c r="AF161" s="4"/>
      <c r="AG161" s="4"/>
      <c r="AH161" s="4"/>
      <c r="AI161" s="4"/>
      <c r="AJ161" s="4"/>
      <c r="AK161" s="4"/>
      <c r="AL161" s="4"/>
      <c r="AM161" s="4"/>
      <c r="AN161" s="17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26"/>
      <c r="BA161" s="4"/>
      <c r="BB161" s="4"/>
      <c r="BC161" s="4"/>
      <c r="BD161" s="4"/>
      <c r="BE161" s="4"/>
      <c r="BF161" s="26"/>
      <c r="BG161" s="26"/>
      <c r="BH161" s="4"/>
      <c r="BI161" s="4"/>
      <c r="BJ161" s="5">
        <f>SUM(E161:BI161)</f>
        <v>0</v>
      </c>
      <c r="BK161" s="20" t="s">
        <v>23</v>
      </c>
      <c r="BL161" s="20"/>
      <c r="BM161" s="20"/>
      <c r="BN161" s="4"/>
      <c r="BP161" s="8"/>
    </row>
    <row r="162" spans="1:68" s="8" customFormat="1" ht="11.25" hidden="1">
      <c r="A162" s="38"/>
      <c r="B162" s="9" t="str">
        <f>"GOLYÓSTOLL BETÉT"</f>
        <v>GOLYÓSTOLL BETÉT</v>
      </c>
      <c r="C162" s="9" t="str">
        <f>"X-20"</f>
        <v>X-20</v>
      </c>
      <c r="D162" s="20" t="s">
        <v>23</v>
      </c>
      <c r="E162" s="27"/>
      <c r="F162" s="27"/>
      <c r="G162" s="5"/>
      <c r="H162" s="32"/>
      <c r="I162" s="27"/>
      <c r="J162" s="27"/>
      <c r="K162" s="27"/>
      <c r="L162" s="27"/>
      <c r="M162" s="27"/>
      <c r="N162" s="27"/>
      <c r="O162" s="27"/>
      <c r="P162" s="27"/>
      <c r="Q162" s="5"/>
      <c r="R162" s="5"/>
      <c r="S162" s="5"/>
      <c r="T162" s="5"/>
      <c r="U162" s="5"/>
      <c r="V162" s="5"/>
      <c r="W162" s="27"/>
      <c r="X162" s="27"/>
      <c r="Y162" s="27"/>
      <c r="Z162" s="5"/>
      <c r="AA162" s="5"/>
      <c r="AB162" s="27"/>
      <c r="AC162" s="27"/>
      <c r="AD162" s="11"/>
      <c r="AE162" s="5"/>
      <c r="AF162" s="5"/>
      <c r="AG162" s="5"/>
      <c r="AH162" s="5"/>
      <c r="AI162" s="5"/>
      <c r="AJ162" s="5"/>
      <c r="AK162" s="5"/>
      <c r="AL162" s="5"/>
      <c r="AM162" s="5"/>
      <c r="AN162" s="17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27"/>
      <c r="BA162" s="5"/>
      <c r="BB162" s="5"/>
      <c r="BC162" s="5"/>
      <c r="BD162" s="5"/>
      <c r="BE162" s="5"/>
      <c r="BF162" s="27"/>
      <c r="BG162" s="27"/>
      <c r="BH162" s="5"/>
      <c r="BI162" s="5"/>
      <c r="BJ162" s="5">
        <f>SUM(E162:BI162)</f>
        <v>0</v>
      </c>
      <c r="BK162" s="20" t="s">
        <v>23</v>
      </c>
      <c r="BL162" s="20"/>
      <c r="BM162" s="20"/>
      <c r="BN162" s="5"/>
      <c r="BP162" s="9"/>
    </row>
    <row r="163" spans="1:66" s="8" customFormat="1" ht="11.25">
      <c r="A163" s="38" t="s">
        <v>235</v>
      </c>
      <c r="B163" s="9" t="str">
        <f>"FÜZET (KOCKÁS)"</f>
        <v>FÜZET (KOCKÁS)</v>
      </c>
      <c r="C163" s="9" t="str">
        <f>"A/4"</f>
        <v>A/4</v>
      </c>
      <c r="D163" s="20" t="s">
        <v>23</v>
      </c>
      <c r="E163" s="27"/>
      <c r="F163" s="27"/>
      <c r="G163" s="5"/>
      <c r="H163" s="32"/>
      <c r="I163" s="27"/>
      <c r="J163" s="27"/>
      <c r="K163" s="27"/>
      <c r="L163" s="27"/>
      <c r="M163" s="27"/>
      <c r="N163" s="27"/>
      <c r="O163" s="27">
        <v>2</v>
      </c>
      <c r="P163" s="27"/>
      <c r="Q163" s="5"/>
      <c r="R163" s="5"/>
      <c r="S163" s="5"/>
      <c r="T163" s="5"/>
      <c r="U163" s="5"/>
      <c r="V163" s="5"/>
      <c r="W163" s="27"/>
      <c r="X163" s="27"/>
      <c r="Y163" s="27"/>
      <c r="Z163" s="5"/>
      <c r="AA163" s="5"/>
      <c r="AB163" s="27"/>
      <c r="AC163" s="27"/>
      <c r="AD163" s="11"/>
      <c r="AE163" s="5"/>
      <c r="AF163" s="5"/>
      <c r="AG163" s="5"/>
      <c r="AH163" s="5"/>
      <c r="AI163" s="5"/>
      <c r="AJ163" s="5"/>
      <c r="AK163" s="5"/>
      <c r="AL163" s="5"/>
      <c r="AM163" s="5"/>
      <c r="AN163" s="17"/>
      <c r="AO163" s="5"/>
      <c r="AP163" s="5"/>
      <c r="AQ163" s="5"/>
      <c r="AR163" s="5"/>
      <c r="AS163" s="5"/>
      <c r="AT163" s="5"/>
      <c r="AU163" s="5"/>
      <c r="AV163" s="5"/>
      <c r="AW163" s="5"/>
      <c r="AX163" s="5">
        <v>1</v>
      </c>
      <c r="AY163" s="5">
        <v>1</v>
      </c>
      <c r="AZ163" s="27"/>
      <c r="BA163" s="5"/>
      <c r="BB163" s="5"/>
      <c r="BC163" s="5"/>
      <c r="BD163" s="5"/>
      <c r="BE163" s="5"/>
      <c r="BF163" s="27"/>
      <c r="BG163" s="27"/>
      <c r="BH163" s="5"/>
      <c r="BI163" s="5"/>
      <c r="BJ163" s="5">
        <f>SUM(E163:BI163)</f>
        <v>4</v>
      </c>
      <c r="BK163" s="20" t="s">
        <v>23</v>
      </c>
      <c r="BL163" s="20"/>
      <c r="BM163" s="20"/>
      <c r="BN163" s="5"/>
    </row>
    <row r="164" spans="1:66" s="9" customFormat="1" ht="11.25" hidden="1">
      <c r="A164" s="38"/>
      <c r="B164" s="9" t="str">
        <f>"GOLYÓSTOLL BETÉT (ZSELÉS)"</f>
        <v>GOLYÓSTOLL BETÉT (ZSELÉS)</v>
      </c>
      <c r="C164" s="9" t="str">
        <f>"PARKER"</f>
        <v>PARKER</v>
      </c>
      <c r="D164" s="20" t="s">
        <v>23</v>
      </c>
      <c r="E164" s="26"/>
      <c r="F164" s="26"/>
      <c r="G164" s="4"/>
      <c r="H164" s="32"/>
      <c r="I164" s="26"/>
      <c r="J164" s="26"/>
      <c r="K164" s="26"/>
      <c r="L164" s="26"/>
      <c r="M164" s="26"/>
      <c r="N164" s="26"/>
      <c r="O164" s="26"/>
      <c r="P164" s="26"/>
      <c r="Q164" s="4"/>
      <c r="R164" s="4"/>
      <c r="S164" s="4"/>
      <c r="T164" s="4"/>
      <c r="U164" s="4"/>
      <c r="V164" s="4"/>
      <c r="W164" s="26"/>
      <c r="X164" s="26"/>
      <c r="Y164" s="26"/>
      <c r="Z164" s="4"/>
      <c r="AA164" s="4"/>
      <c r="AB164" s="26"/>
      <c r="AC164" s="26"/>
      <c r="AD164" s="10"/>
      <c r="AE164" s="4"/>
      <c r="AF164" s="4"/>
      <c r="AG164" s="4"/>
      <c r="AH164" s="4"/>
      <c r="AI164" s="4"/>
      <c r="AJ164" s="4"/>
      <c r="AK164" s="4"/>
      <c r="AL164" s="4"/>
      <c r="AM164" s="4"/>
      <c r="AN164" s="17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26"/>
      <c r="BA164" s="4"/>
      <c r="BB164" s="4"/>
      <c r="BC164" s="4"/>
      <c r="BD164" s="4"/>
      <c r="BE164" s="4"/>
      <c r="BF164" s="26"/>
      <c r="BG164" s="26"/>
      <c r="BH164" s="4"/>
      <c r="BI164" s="4"/>
      <c r="BJ164" s="5">
        <f>SUM(E164:BI164)</f>
        <v>0</v>
      </c>
      <c r="BK164" s="20" t="s">
        <v>23</v>
      </c>
      <c r="BL164" s="20"/>
      <c r="BM164" s="20"/>
      <c r="BN164" s="4"/>
    </row>
    <row r="165" spans="1:66" s="9" customFormat="1" ht="11.25" hidden="1">
      <c r="A165" s="38"/>
      <c r="B165" s="9" t="str">
        <f>"GYORS MASNI"</f>
        <v>GYORS MASNI</v>
      </c>
      <c r="D165" s="20" t="s">
        <v>23</v>
      </c>
      <c r="E165" s="26"/>
      <c r="F165" s="26"/>
      <c r="G165" s="4"/>
      <c r="H165" s="32"/>
      <c r="I165" s="26"/>
      <c r="J165" s="26"/>
      <c r="K165" s="26"/>
      <c r="L165" s="26"/>
      <c r="M165" s="26"/>
      <c r="N165" s="26"/>
      <c r="O165" s="26"/>
      <c r="P165" s="26"/>
      <c r="Q165" s="4"/>
      <c r="R165" s="4"/>
      <c r="S165" s="4"/>
      <c r="T165" s="4"/>
      <c r="U165" s="4"/>
      <c r="V165" s="4"/>
      <c r="W165" s="26"/>
      <c r="X165" s="26"/>
      <c r="Y165" s="26"/>
      <c r="Z165" s="4"/>
      <c r="AA165" s="4"/>
      <c r="AB165" s="26"/>
      <c r="AC165" s="26"/>
      <c r="AD165" s="10"/>
      <c r="AE165" s="4"/>
      <c r="AF165" s="4"/>
      <c r="AG165" s="4"/>
      <c r="AH165" s="4"/>
      <c r="AI165" s="4"/>
      <c r="AJ165" s="4"/>
      <c r="AK165" s="4"/>
      <c r="AL165" s="4"/>
      <c r="AM165" s="4"/>
      <c r="AN165" s="17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26"/>
      <c r="BA165" s="4"/>
      <c r="BB165" s="4"/>
      <c r="BC165" s="4"/>
      <c r="BD165" s="4"/>
      <c r="BE165" s="4"/>
      <c r="BF165" s="26"/>
      <c r="BG165" s="26"/>
      <c r="BH165" s="4"/>
      <c r="BI165" s="4"/>
      <c r="BJ165" s="5">
        <f>SUM(E165:BI165)</f>
        <v>0</v>
      </c>
      <c r="BK165" s="20" t="s">
        <v>23</v>
      </c>
      <c r="BL165" s="20"/>
      <c r="BM165" s="20"/>
      <c r="BN165" s="4"/>
    </row>
    <row r="166" spans="1:66" s="9" customFormat="1" ht="11.25">
      <c r="A166" s="38" t="s">
        <v>236</v>
      </c>
      <c r="B166" s="9" t="str">
        <f>"FÜZET (REGISZTERES)"</f>
        <v>FÜZET (REGISZTERES)</v>
      </c>
      <c r="C166" s="9" t="str">
        <f>"A/4"</f>
        <v>A/4</v>
      </c>
      <c r="D166" s="20" t="s">
        <v>23</v>
      </c>
      <c r="E166" s="27"/>
      <c r="F166" s="27"/>
      <c r="G166" s="5"/>
      <c r="H166" s="32"/>
      <c r="I166" s="27"/>
      <c r="J166" s="27"/>
      <c r="K166" s="27"/>
      <c r="L166" s="27"/>
      <c r="M166" s="27"/>
      <c r="N166" s="27"/>
      <c r="O166" s="27"/>
      <c r="P166" s="27"/>
      <c r="Q166" s="5"/>
      <c r="R166" s="5"/>
      <c r="S166" s="5"/>
      <c r="T166" s="5"/>
      <c r="U166" s="5"/>
      <c r="V166" s="5"/>
      <c r="W166" s="27"/>
      <c r="X166" s="27"/>
      <c r="Y166" s="27"/>
      <c r="Z166" s="5"/>
      <c r="AA166" s="5"/>
      <c r="AB166" s="27"/>
      <c r="AC166" s="27"/>
      <c r="AD166" s="11"/>
      <c r="AE166" s="5"/>
      <c r="AF166" s="5"/>
      <c r="AG166" s="5"/>
      <c r="AH166" s="5"/>
      <c r="AI166" s="5"/>
      <c r="AJ166" s="5"/>
      <c r="AK166" s="5"/>
      <c r="AL166" s="5"/>
      <c r="AM166" s="5"/>
      <c r="AN166" s="17"/>
      <c r="AO166" s="5"/>
      <c r="AP166" s="5"/>
      <c r="AQ166" s="5"/>
      <c r="AR166" s="5">
        <v>1</v>
      </c>
      <c r="AS166" s="5"/>
      <c r="AT166" s="5"/>
      <c r="AU166" s="5"/>
      <c r="AV166" s="5"/>
      <c r="AW166" s="5"/>
      <c r="AX166" s="5"/>
      <c r="AY166" s="5"/>
      <c r="AZ166" s="27"/>
      <c r="BA166" s="5"/>
      <c r="BB166" s="5"/>
      <c r="BC166" s="5"/>
      <c r="BD166" s="5"/>
      <c r="BE166" s="5"/>
      <c r="BF166" s="27"/>
      <c r="BG166" s="27"/>
      <c r="BH166" s="5"/>
      <c r="BI166" s="5"/>
      <c r="BJ166" s="5">
        <f>SUM(E166:BI166)</f>
        <v>1</v>
      </c>
      <c r="BK166" s="20" t="s">
        <v>23</v>
      </c>
      <c r="BL166" s="20"/>
      <c r="BM166" s="20"/>
      <c r="BN166" s="4"/>
    </row>
    <row r="167" spans="1:66" s="9" customFormat="1" ht="11.25">
      <c r="A167" s="38" t="s">
        <v>237</v>
      </c>
      <c r="B167" s="9" t="s">
        <v>37</v>
      </c>
      <c r="C167" s="9" t="str">
        <f>"A/4"</f>
        <v>A/4</v>
      </c>
      <c r="D167" s="20" t="s">
        <v>23</v>
      </c>
      <c r="E167" s="27"/>
      <c r="F167" s="27">
        <v>3</v>
      </c>
      <c r="G167" s="5">
        <v>5</v>
      </c>
      <c r="H167" s="32"/>
      <c r="I167" s="27">
        <v>1</v>
      </c>
      <c r="J167" s="27"/>
      <c r="K167" s="27"/>
      <c r="L167" s="27"/>
      <c r="M167" s="27"/>
      <c r="N167" s="27"/>
      <c r="O167" s="27"/>
      <c r="P167" s="27"/>
      <c r="Q167" s="5"/>
      <c r="R167" s="5"/>
      <c r="S167" s="5"/>
      <c r="T167" s="5"/>
      <c r="U167" s="5"/>
      <c r="V167" s="5"/>
      <c r="W167" s="27"/>
      <c r="X167" s="27"/>
      <c r="Y167" s="27">
        <v>2</v>
      </c>
      <c r="Z167" s="5"/>
      <c r="AA167" s="5"/>
      <c r="AB167" s="27"/>
      <c r="AC167" s="27"/>
      <c r="AD167" s="11"/>
      <c r="AE167" s="5"/>
      <c r="AF167" s="5"/>
      <c r="AG167" s="5"/>
      <c r="AH167" s="5"/>
      <c r="AI167" s="5"/>
      <c r="AJ167" s="5"/>
      <c r="AK167" s="5"/>
      <c r="AL167" s="5"/>
      <c r="AM167" s="5"/>
      <c r="AN167" s="17"/>
      <c r="AO167" s="5"/>
      <c r="AP167" s="5"/>
      <c r="AQ167" s="5"/>
      <c r="AR167" s="5">
        <v>1</v>
      </c>
      <c r="AS167" s="5"/>
      <c r="AT167" s="5">
        <v>2</v>
      </c>
      <c r="AU167" s="5"/>
      <c r="AV167" s="5"/>
      <c r="AW167" s="5"/>
      <c r="AX167" s="5"/>
      <c r="AY167" s="5"/>
      <c r="AZ167" s="27"/>
      <c r="BA167" s="5"/>
      <c r="BB167" s="5"/>
      <c r="BC167" s="5"/>
      <c r="BD167" s="5"/>
      <c r="BE167" s="5"/>
      <c r="BF167" s="27"/>
      <c r="BG167" s="27"/>
      <c r="BH167" s="5"/>
      <c r="BI167" s="5"/>
      <c r="BJ167" s="5">
        <f>SUM(E167:BI167)</f>
        <v>14</v>
      </c>
      <c r="BK167" s="20" t="s">
        <v>23</v>
      </c>
      <c r="BL167" s="20"/>
      <c r="BM167" s="20"/>
      <c r="BN167" s="4"/>
    </row>
    <row r="168" spans="1:66" s="8" customFormat="1" ht="11.25">
      <c r="A168" s="38" t="s">
        <v>238</v>
      </c>
      <c r="B168" s="9" t="s">
        <v>141</v>
      </c>
      <c r="C168" s="9" t="s">
        <v>33</v>
      </c>
      <c r="D168" s="20" t="s">
        <v>23</v>
      </c>
      <c r="E168" s="26"/>
      <c r="F168" s="26"/>
      <c r="G168" s="4"/>
      <c r="H168" s="32"/>
      <c r="I168" s="26"/>
      <c r="J168" s="26"/>
      <c r="K168" s="26"/>
      <c r="L168" s="26"/>
      <c r="M168" s="26"/>
      <c r="N168" s="26"/>
      <c r="O168" s="26"/>
      <c r="P168" s="26"/>
      <c r="Q168" s="4"/>
      <c r="R168" s="4"/>
      <c r="S168" s="4"/>
      <c r="T168" s="4"/>
      <c r="U168" s="4"/>
      <c r="V168" s="4"/>
      <c r="W168" s="26"/>
      <c r="X168" s="26"/>
      <c r="Y168" s="26"/>
      <c r="Z168" s="4"/>
      <c r="AA168" s="4">
        <v>1</v>
      </c>
      <c r="AB168" s="26"/>
      <c r="AC168" s="26"/>
      <c r="AD168" s="10"/>
      <c r="AE168" s="4"/>
      <c r="AF168" s="4"/>
      <c r="AG168" s="4"/>
      <c r="AH168" s="4"/>
      <c r="AI168" s="4"/>
      <c r="AJ168" s="4"/>
      <c r="AK168" s="4"/>
      <c r="AL168" s="4"/>
      <c r="AM168" s="4"/>
      <c r="AN168" s="17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26"/>
      <c r="BA168" s="4"/>
      <c r="BB168" s="4"/>
      <c r="BC168" s="4"/>
      <c r="BD168" s="4"/>
      <c r="BE168" s="4"/>
      <c r="BF168" s="26"/>
      <c r="BG168" s="26"/>
      <c r="BH168" s="4"/>
      <c r="BI168" s="4"/>
      <c r="BJ168" s="5">
        <f>SUM(E168:BI168)</f>
        <v>1</v>
      </c>
      <c r="BK168" s="20" t="s">
        <v>23</v>
      </c>
      <c r="BL168" s="20"/>
      <c r="BM168" s="20"/>
      <c r="BN168" s="5"/>
    </row>
    <row r="169" spans="1:68" s="9" customFormat="1" ht="11.25" hidden="1">
      <c r="A169" s="40"/>
      <c r="B169" s="9" t="str">
        <f>"GYURMA"</f>
        <v>GYURMA</v>
      </c>
      <c r="D169" s="20" t="s">
        <v>23</v>
      </c>
      <c r="E169" s="26"/>
      <c r="F169" s="26"/>
      <c r="G169" s="4"/>
      <c r="H169" s="32"/>
      <c r="I169" s="26"/>
      <c r="J169" s="26"/>
      <c r="K169" s="26"/>
      <c r="L169" s="26"/>
      <c r="M169" s="26"/>
      <c r="N169" s="26"/>
      <c r="O169" s="26"/>
      <c r="P169" s="26"/>
      <c r="Q169" s="4"/>
      <c r="R169" s="4"/>
      <c r="S169" s="4"/>
      <c r="T169" s="4"/>
      <c r="U169" s="4"/>
      <c r="V169" s="4"/>
      <c r="W169" s="26"/>
      <c r="X169" s="26"/>
      <c r="Y169" s="26"/>
      <c r="Z169" s="4"/>
      <c r="AA169" s="4"/>
      <c r="AB169" s="26"/>
      <c r="AC169" s="26"/>
      <c r="AD169" s="10"/>
      <c r="AE169" s="4"/>
      <c r="AF169" s="4"/>
      <c r="AG169" s="4"/>
      <c r="AH169" s="4"/>
      <c r="AI169" s="4"/>
      <c r="AJ169" s="4"/>
      <c r="AK169" s="4"/>
      <c r="AL169" s="4"/>
      <c r="AM169" s="4"/>
      <c r="AN169" s="17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26"/>
      <c r="BA169" s="4"/>
      <c r="BB169" s="4"/>
      <c r="BC169" s="4"/>
      <c r="BD169" s="4"/>
      <c r="BE169" s="4"/>
      <c r="BF169" s="26"/>
      <c r="BG169" s="26"/>
      <c r="BH169" s="4"/>
      <c r="BI169" s="4"/>
      <c r="BJ169" s="5">
        <f>SUM(E169:BI169)</f>
        <v>0</v>
      </c>
      <c r="BK169" s="20" t="s">
        <v>23</v>
      </c>
      <c r="BL169" s="20"/>
      <c r="BM169" s="20"/>
      <c r="BN169" s="4"/>
      <c r="BP169" s="8"/>
    </row>
    <row r="170" spans="1:68" s="8" customFormat="1" ht="11.25" hidden="1">
      <c r="A170" s="40"/>
      <c r="B170" s="9" t="str">
        <f>"GYŰRŰSKÖNYV"</f>
        <v>GYŰRŰSKÖNYV</v>
      </c>
      <c r="C170" s="9" t="str">
        <f>"A/5"</f>
        <v>A/5</v>
      </c>
      <c r="D170" s="20" t="s">
        <v>23</v>
      </c>
      <c r="E170" s="27"/>
      <c r="F170" s="27"/>
      <c r="G170" s="5"/>
      <c r="H170" s="32"/>
      <c r="I170" s="27"/>
      <c r="J170" s="27"/>
      <c r="K170" s="27"/>
      <c r="L170" s="27"/>
      <c r="M170" s="27"/>
      <c r="N170" s="27"/>
      <c r="O170" s="27"/>
      <c r="P170" s="27"/>
      <c r="Q170" s="5"/>
      <c r="R170" s="5"/>
      <c r="S170" s="5"/>
      <c r="T170" s="5"/>
      <c r="U170" s="5"/>
      <c r="V170" s="5"/>
      <c r="W170" s="27"/>
      <c r="X170" s="27"/>
      <c r="Y170" s="27"/>
      <c r="Z170" s="5"/>
      <c r="AA170" s="5"/>
      <c r="AB170" s="27"/>
      <c r="AC170" s="27"/>
      <c r="AD170" s="11"/>
      <c r="AE170" s="5"/>
      <c r="AF170" s="5"/>
      <c r="AG170" s="5"/>
      <c r="AH170" s="5"/>
      <c r="AI170" s="5"/>
      <c r="AJ170" s="5"/>
      <c r="AK170" s="5"/>
      <c r="AL170" s="5"/>
      <c r="AM170" s="5"/>
      <c r="AN170" s="17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27"/>
      <c r="BA170" s="5"/>
      <c r="BB170" s="5"/>
      <c r="BC170" s="5"/>
      <c r="BD170" s="5"/>
      <c r="BE170" s="5"/>
      <c r="BF170" s="27"/>
      <c r="BG170" s="27"/>
      <c r="BH170" s="5"/>
      <c r="BI170" s="5"/>
      <c r="BJ170" s="5">
        <f>SUM(E170:BI170)</f>
        <v>0</v>
      </c>
      <c r="BK170" s="20" t="s">
        <v>23</v>
      </c>
      <c r="BL170" s="20"/>
      <c r="BM170" s="20"/>
      <c r="BN170" s="5"/>
      <c r="BP170" s="9"/>
    </row>
    <row r="171" spans="1:66" s="9" customFormat="1" ht="11.25" hidden="1">
      <c r="A171" s="40"/>
      <c r="B171" s="9" t="str">
        <f>"HATÁRIDŐNAPLÓ A/5"</f>
        <v>HATÁRIDŐNAPLÓ A/5</v>
      </c>
      <c r="C171" s="9" t="str">
        <f>"3101"</f>
        <v>3101</v>
      </c>
      <c r="D171" s="20" t="s">
        <v>23</v>
      </c>
      <c r="E171" s="26"/>
      <c r="F171" s="26"/>
      <c r="G171" s="4"/>
      <c r="H171" s="32"/>
      <c r="I171" s="26"/>
      <c r="J171" s="26"/>
      <c r="K171" s="26"/>
      <c r="L171" s="26"/>
      <c r="M171" s="26"/>
      <c r="N171" s="26"/>
      <c r="O171" s="26"/>
      <c r="P171" s="26"/>
      <c r="Q171" s="4"/>
      <c r="R171" s="4"/>
      <c r="S171" s="4"/>
      <c r="T171" s="4"/>
      <c r="U171" s="4"/>
      <c r="V171" s="4"/>
      <c r="W171" s="26"/>
      <c r="X171" s="26"/>
      <c r="Y171" s="26"/>
      <c r="Z171" s="4"/>
      <c r="AA171" s="4"/>
      <c r="AB171" s="26"/>
      <c r="AC171" s="26"/>
      <c r="AD171" s="10"/>
      <c r="AE171" s="4"/>
      <c r="AF171" s="4"/>
      <c r="AG171" s="4"/>
      <c r="AH171" s="4"/>
      <c r="AI171" s="4"/>
      <c r="AJ171" s="4"/>
      <c r="AK171" s="4"/>
      <c r="AL171" s="4"/>
      <c r="AM171" s="4"/>
      <c r="AN171" s="17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26"/>
      <c r="BA171" s="4"/>
      <c r="BB171" s="4"/>
      <c r="BC171" s="4"/>
      <c r="BD171" s="4"/>
      <c r="BE171" s="4"/>
      <c r="BF171" s="26"/>
      <c r="BG171" s="26"/>
      <c r="BH171" s="4"/>
      <c r="BI171" s="4"/>
      <c r="BJ171" s="5">
        <f>SUM(E171:BI171)</f>
        <v>0</v>
      </c>
      <c r="BK171" s="20" t="s">
        <v>23</v>
      </c>
      <c r="BL171" s="20"/>
      <c r="BM171" s="20"/>
      <c r="BN171" s="4"/>
    </row>
    <row r="172" spans="1:66" s="9" customFormat="1" ht="11.25" hidden="1">
      <c r="A172" s="40"/>
      <c r="B172" s="9" t="str">
        <f>"HATÁROZATOK KÖNYVE"</f>
        <v>HATÁROZATOK KÖNYVE</v>
      </c>
      <c r="D172" s="20" t="s">
        <v>23</v>
      </c>
      <c r="E172" s="26"/>
      <c r="F172" s="26"/>
      <c r="G172" s="4"/>
      <c r="H172" s="32"/>
      <c r="I172" s="26"/>
      <c r="J172" s="26"/>
      <c r="K172" s="26"/>
      <c r="L172" s="26"/>
      <c r="M172" s="26"/>
      <c r="N172" s="26"/>
      <c r="O172" s="26"/>
      <c r="P172" s="26"/>
      <c r="Q172" s="4"/>
      <c r="R172" s="4"/>
      <c r="S172" s="4"/>
      <c r="T172" s="4"/>
      <c r="U172" s="4"/>
      <c r="V172" s="4"/>
      <c r="W172" s="26"/>
      <c r="X172" s="26"/>
      <c r="Y172" s="26"/>
      <c r="Z172" s="4"/>
      <c r="AA172" s="4"/>
      <c r="AB172" s="26"/>
      <c r="AC172" s="26"/>
      <c r="AD172" s="10"/>
      <c r="AE172" s="4"/>
      <c r="AF172" s="4"/>
      <c r="AG172" s="4"/>
      <c r="AH172" s="4"/>
      <c r="AI172" s="4"/>
      <c r="AJ172" s="4"/>
      <c r="AK172" s="4"/>
      <c r="AL172" s="4"/>
      <c r="AM172" s="4"/>
      <c r="AN172" s="17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26"/>
      <c r="BA172" s="4"/>
      <c r="BB172" s="4"/>
      <c r="BC172" s="4"/>
      <c r="BD172" s="4"/>
      <c r="BE172" s="4"/>
      <c r="BF172" s="26"/>
      <c r="BG172" s="26"/>
      <c r="BH172" s="4"/>
      <c r="BI172" s="4"/>
      <c r="BJ172" s="5">
        <f>SUM(E172:BI172)</f>
        <v>0</v>
      </c>
      <c r="BK172" s="20" t="s">
        <v>23</v>
      </c>
      <c r="BL172" s="20"/>
      <c r="BM172" s="20"/>
      <c r="BN172" s="4"/>
    </row>
    <row r="173" spans="1:66" s="9" customFormat="1" ht="11.25" hidden="1">
      <c r="A173" s="40"/>
      <c r="B173" s="9" t="str">
        <f>"HÁTLAP (BŐRHATÁSÚ)"</f>
        <v>HÁTLAP (BŐRHATÁSÚ)</v>
      </c>
      <c r="C173" s="9" t="s">
        <v>44</v>
      </c>
      <c r="D173" s="20" t="s">
        <v>23</v>
      </c>
      <c r="E173" s="26"/>
      <c r="F173" s="26"/>
      <c r="G173" s="4"/>
      <c r="H173" s="32"/>
      <c r="I173" s="26"/>
      <c r="J173" s="26"/>
      <c r="K173" s="26"/>
      <c r="L173" s="26"/>
      <c r="M173" s="26"/>
      <c r="N173" s="26"/>
      <c r="O173" s="26"/>
      <c r="P173" s="26"/>
      <c r="Q173" s="4"/>
      <c r="R173" s="4"/>
      <c r="S173" s="4"/>
      <c r="T173" s="4"/>
      <c r="U173" s="4"/>
      <c r="V173" s="4"/>
      <c r="W173" s="26"/>
      <c r="X173" s="26"/>
      <c r="Y173" s="26"/>
      <c r="Z173" s="4"/>
      <c r="AA173" s="4"/>
      <c r="AB173" s="26"/>
      <c r="AC173" s="26"/>
      <c r="AD173" s="10"/>
      <c r="AE173" s="4"/>
      <c r="AF173" s="4"/>
      <c r="AG173" s="4"/>
      <c r="AH173" s="4"/>
      <c r="AI173" s="4"/>
      <c r="AJ173" s="4"/>
      <c r="AK173" s="4"/>
      <c r="AL173" s="4"/>
      <c r="AM173" s="4"/>
      <c r="AN173" s="17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26"/>
      <c r="BA173" s="4"/>
      <c r="BB173" s="4"/>
      <c r="BC173" s="4"/>
      <c r="BD173" s="4"/>
      <c r="BE173" s="4"/>
      <c r="BF173" s="26"/>
      <c r="BG173" s="26"/>
      <c r="BH173" s="4"/>
      <c r="BI173" s="4"/>
      <c r="BJ173" s="5">
        <f>SUM(E173:BI173)</f>
        <v>0</v>
      </c>
      <c r="BK173" s="20" t="s">
        <v>23</v>
      </c>
      <c r="BL173" s="20"/>
      <c r="BM173" s="20"/>
      <c r="BN173" s="4"/>
    </row>
    <row r="174" spans="1:66" s="9" customFormat="1" ht="11.25" hidden="1">
      <c r="A174" s="38"/>
      <c r="B174" s="9" t="str">
        <f>"HIBAJAVÍTÓ FESTÉK (ECSETES)"</f>
        <v>HIBAJAVÍTÓ FESTÉK (ECSETES)</v>
      </c>
      <c r="C174" s="9" t="str">
        <f>"KORES"</f>
        <v>KORES</v>
      </c>
      <c r="D174" s="20" t="s">
        <v>23</v>
      </c>
      <c r="E174" s="26"/>
      <c r="F174" s="26"/>
      <c r="G174" s="4"/>
      <c r="H174" s="32"/>
      <c r="I174" s="26"/>
      <c r="J174" s="26"/>
      <c r="K174" s="26"/>
      <c r="L174" s="26"/>
      <c r="M174" s="26"/>
      <c r="N174" s="26"/>
      <c r="O174" s="26"/>
      <c r="P174" s="26"/>
      <c r="Q174" s="4"/>
      <c r="R174" s="4"/>
      <c r="S174" s="4"/>
      <c r="T174" s="4"/>
      <c r="U174" s="4"/>
      <c r="V174" s="4"/>
      <c r="W174" s="26"/>
      <c r="X174" s="26"/>
      <c r="Y174" s="26"/>
      <c r="Z174" s="4"/>
      <c r="AA174" s="4"/>
      <c r="AB174" s="26"/>
      <c r="AC174" s="26"/>
      <c r="AD174" s="10"/>
      <c r="AE174" s="4"/>
      <c r="AF174" s="4"/>
      <c r="AG174" s="4"/>
      <c r="AH174" s="4"/>
      <c r="AI174" s="4"/>
      <c r="AJ174" s="4"/>
      <c r="AK174" s="4"/>
      <c r="AL174" s="4"/>
      <c r="AM174" s="4"/>
      <c r="AN174" s="17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26"/>
      <c r="BA174" s="4"/>
      <c r="BB174" s="4"/>
      <c r="BC174" s="4"/>
      <c r="BD174" s="4"/>
      <c r="BE174" s="4"/>
      <c r="BF174" s="26"/>
      <c r="BG174" s="26"/>
      <c r="BH174" s="4"/>
      <c r="BI174" s="4"/>
      <c r="BJ174" s="5">
        <f>SUM(E174:BI174)</f>
        <v>0</v>
      </c>
      <c r="BK174" s="20" t="s">
        <v>23</v>
      </c>
      <c r="BL174" s="20"/>
      <c r="BM174" s="20"/>
      <c r="BN174" s="4"/>
    </row>
    <row r="175" spans="1:66" s="9" customFormat="1" ht="11.25" hidden="1">
      <c r="A175" s="38"/>
      <c r="B175" s="9" t="str">
        <f>"HIBAJAVÍTÓ FESTÉKHÍGÍTÓ"</f>
        <v>HIBAJAVÍTÓ FESTÉKHÍGÍTÓ</v>
      </c>
      <c r="D175" s="20" t="s">
        <v>23</v>
      </c>
      <c r="E175" s="26"/>
      <c r="F175" s="26"/>
      <c r="G175" s="4"/>
      <c r="H175" s="32"/>
      <c r="I175" s="26"/>
      <c r="J175" s="26"/>
      <c r="K175" s="26"/>
      <c r="L175" s="26"/>
      <c r="M175" s="26"/>
      <c r="N175" s="26"/>
      <c r="O175" s="26"/>
      <c r="P175" s="26"/>
      <c r="Q175" s="4"/>
      <c r="R175" s="4"/>
      <c r="S175" s="4"/>
      <c r="T175" s="4"/>
      <c r="U175" s="4"/>
      <c r="V175" s="4"/>
      <c r="W175" s="26"/>
      <c r="X175" s="26"/>
      <c r="Y175" s="26"/>
      <c r="Z175" s="4"/>
      <c r="AA175" s="4"/>
      <c r="AB175" s="26"/>
      <c r="AC175" s="26"/>
      <c r="AD175" s="10"/>
      <c r="AE175" s="4"/>
      <c r="AF175" s="4"/>
      <c r="AG175" s="4"/>
      <c r="AH175" s="4"/>
      <c r="AI175" s="4"/>
      <c r="AJ175" s="4"/>
      <c r="AK175" s="4"/>
      <c r="AL175" s="4"/>
      <c r="AM175" s="4"/>
      <c r="AN175" s="17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26"/>
      <c r="BA175" s="4"/>
      <c r="BB175" s="4"/>
      <c r="BC175" s="4"/>
      <c r="BD175" s="4"/>
      <c r="BE175" s="4"/>
      <c r="BF175" s="26"/>
      <c r="BG175" s="26"/>
      <c r="BH175" s="4"/>
      <c r="BI175" s="4"/>
      <c r="BJ175" s="5">
        <f>SUM(E175:BI175)</f>
        <v>0</v>
      </c>
      <c r="BK175" s="20" t="s">
        <v>23</v>
      </c>
      <c r="BL175" s="20"/>
      <c r="BM175" s="20"/>
      <c r="BN175" s="4"/>
    </row>
    <row r="176" spans="1:66" s="8" customFormat="1" ht="11.25">
      <c r="A176" s="38" t="s">
        <v>239</v>
      </c>
      <c r="B176" s="9" t="str">
        <f>"GÉMKAPOCS (NAGY)"</f>
        <v>GÉMKAPOCS (NAGY)</v>
      </c>
      <c r="C176" s="9" t="str">
        <f>"55MM"</f>
        <v>55MM</v>
      </c>
      <c r="D176" s="20" t="s">
        <v>31</v>
      </c>
      <c r="E176" s="27">
        <v>2</v>
      </c>
      <c r="F176" s="27"/>
      <c r="G176" s="5"/>
      <c r="H176" s="32"/>
      <c r="I176" s="27"/>
      <c r="J176" s="27"/>
      <c r="K176" s="27"/>
      <c r="L176" s="27"/>
      <c r="M176" s="27"/>
      <c r="N176" s="27"/>
      <c r="O176" s="27"/>
      <c r="P176" s="27"/>
      <c r="Q176" s="5"/>
      <c r="R176" s="5"/>
      <c r="S176" s="5"/>
      <c r="T176" s="5"/>
      <c r="U176" s="5"/>
      <c r="V176" s="5"/>
      <c r="W176" s="27"/>
      <c r="X176" s="27"/>
      <c r="Y176" s="27"/>
      <c r="Z176" s="5"/>
      <c r="AA176" s="5">
        <v>1</v>
      </c>
      <c r="AB176" s="27"/>
      <c r="AC176" s="27"/>
      <c r="AD176" s="11"/>
      <c r="AE176" s="5"/>
      <c r="AF176" s="5"/>
      <c r="AG176" s="5"/>
      <c r="AH176" s="5"/>
      <c r="AI176" s="5"/>
      <c r="AJ176" s="5"/>
      <c r="AK176" s="5"/>
      <c r="AL176" s="5"/>
      <c r="AM176" s="5"/>
      <c r="AN176" s="17"/>
      <c r="AO176" s="5"/>
      <c r="AP176" s="5"/>
      <c r="AQ176" s="5"/>
      <c r="AR176" s="5"/>
      <c r="AS176" s="5"/>
      <c r="AT176" s="5"/>
      <c r="AU176" s="5"/>
      <c r="AV176" s="5"/>
      <c r="AW176" s="5">
        <v>1</v>
      </c>
      <c r="AX176" s="5"/>
      <c r="AY176" s="5"/>
      <c r="AZ176" s="27"/>
      <c r="BA176" s="5"/>
      <c r="BB176" s="5"/>
      <c r="BC176" s="5"/>
      <c r="BD176" s="5"/>
      <c r="BE176" s="5"/>
      <c r="BF176" s="27">
        <v>1</v>
      </c>
      <c r="BG176" s="27"/>
      <c r="BH176" s="5"/>
      <c r="BI176" s="5"/>
      <c r="BJ176" s="5">
        <f>SUM(E176:BI176)</f>
        <v>5</v>
      </c>
      <c r="BK176" s="20" t="s">
        <v>31</v>
      </c>
      <c r="BL176" s="20"/>
      <c r="BM176" s="20"/>
      <c r="BN176" s="5"/>
    </row>
    <row r="177" spans="1:66" s="8" customFormat="1" ht="11.25">
      <c r="A177" s="38" t="s">
        <v>240</v>
      </c>
      <c r="B177" s="9" t="str">
        <f>"GÉMKAPOCS (NORMÁL)"</f>
        <v>GÉMKAPOCS (NORMÁL)</v>
      </c>
      <c r="C177" s="9" t="str">
        <f>"33MM"</f>
        <v>33MM</v>
      </c>
      <c r="D177" s="20" t="s">
        <v>31</v>
      </c>
      <c r="E177" s="27">
        <v>2</v>
      </c>
      <c r="F177" s="27">
        <v>2</v>
      </c>
      <c r="G177" s="5">
        <v>3</v>
      </c>
      <c r="H177" s="32"/>
      <c r="I177" s="27"/>
      <c r="J177" s="27"/>
      <c r="K177" s="27"/>
      <c r="L177" s="27"/>
      <c r="M177" s="27"/>
      <c r="N177" s="27"/>
      <c r="O177" s="27"/>
      <c r="P177" s="27"/>
      <c r="Q177" s="5">
        <v>10</v>
      </c>
      <c r="R177" s="5"/>
      <c r="S177" s="5"/>
      <c r="T177" s="5"/>
      <c r="U177" s="5"/>
      <c r="V177" s="5"/>
      <c r="W177" s="27"/>
      <c r="X177" s="27">
        <v>2</v>
      </c>
      <c r="Y177" s="27">
        <v>1</v>
      </c>
      <c r="Z177" s="5"/>
      <c r="AA177" s="5">
        <v>1</v>
      </c>
      <c r="AB177" s="27"/>
      <c r="AC177" s="27"/>
      <c r="AD177" s="11"/>
      <c r="AE177" s="5"/>
      <c r="AF177" s="5"/>
      <c r="AG177" s="5"/>
      <c r="AH177" s="5"/>
      <c r="AI177" s="5"/>
      <c r="AJ177" s="5"/>
      <c r="AK177" s="5"/>
      <c r="AL177" s="5"/>
      <c r="AM177" s="5"/>
      <c r="AN177" s="17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27"/>
      <c r="BA177" s="5"/>
      <c r="BB177" s="5">
        <v>3</v>
      </c>
      <c r="BC177" s="5"/>
      <c r="BD177" s="5"/>
      <c r="BE177" s="5"/>
      <c r="BF177" s="27"/>
      <c r="BG177" s="27"/>
      <c r="BH177" s="5">
        <v>4</v>
      </c>
      <c r="BI177" s="5"/>
      <c r="BJ177" s="5">
        <f>SUM(E177:BI177)</f>
        <v>28</v>
      </c>
      <c r="BK177" s="20" t="s">
        <v>31</v>
      </c>
      <c r="BL177" s="20"/>
      <c r="BM177" s="20"/>
      <c r="BN177" s="5"/>
    </row>
    <row r="178" spans="1:66" s="9" customFormat="1" ht="11.25" hidden="1">
      <c r="A178" s="38"/>
      <c r="B178" s="9" t="str">
        <f>"HIBAJAVÍTÓ TOLL (STRANGER)"</f>
        <v>HIBAJAVÍTÓ TOLL (STRANGER)</v>
      </c>
      <c r="D178" s="17"/>
      <c r="E178" s="26"/>
      <c r="F178" s="26"/>
      <c r="G178" s="4"/>
      <c r="H178" s="32"/>
      <c r="I178" s="26"/>
      <c r="J178" s="26"/>
      <c r="K178" s="26"/>
      <c r="L178" s="26"/>
      <c r="M178" s="26"/>
      <c r="N178" s="26"/>
      <c r="O178" s="26"/>
      <c r="P178" s="26"/>
      <c r="Q178" s="4"/>
      <c r="R178" s="4"/>
      <c r="S178" s="4"/>
      <c r="T178" s="4"/>
      <c r="U178" s="4"/>
      <c r="V178" s="4"/>
      <c r="W178" s="26"/>
      <c r="X178" s="26"/>
      <c r="Y178" s="26"/>
      <c r="Z178" s="4"/>
      <c r="AA178" s="4"/>
      <c r="AB178" s="26"/>
      <c r="AC178" s="26"/>
      <c r="AD178" s="10"/>
      <c r="AE178" s="4"/>
      <c r="AF178" s="4"/>
      <c r="AG178" s="4"/>
      <c r="AH178" s="4"/>
      <c r="AI178" s="4"/>
      <c r="AJ178" s="4"/>
      <c r="AK178" s="4"/>
      <c r="AL178" s="4"/>
      <c r="AM178" s="4"/>
      <c r="AN178" s="17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26"/>
      <c r="BA178" s="4"/>
      <c r="BB178" s="4"/>
      <c r="BC178" s="4"/>
      <c r="BD178" s="4"/>
      <c r="BE178" s="4"/>
      <c r="BF178" s="26"/>
      <c r="BG178" s="26"/>
      <c r="BH178" s="4"/>
      <c r="BI178" s="4"/>
      <c r="BJ178" s="5">
        <f>SUM(E178:BI178)</f>
        <v>0</v>
      </c>
      <c r="BK178" s="17"/>
      <c r="BL178" s="17"/>
      <c r="BM178" s="17"/>
      <c r="BN178" s="4"/>
    </row>
    <row r="179" spans="1:66" s="9" customFormat="1" ht="11.25" hidden="1">
      <c r="A179" s="38"/>
      <c r="B179" s="9" t="str">
        <f>"HULLADÉK ELHELYEZÉSI JEGY"</f>
        <v>HULLADÉK ELHELYEZÉSI JEGY</v>
      </c>
      <c r="C179" s="9" t="str">
        <f>"(TISZASZOLG)"</f>
        <v>(TISZASZOLG)</v>
      </c>
      <c r="D179" s="17"/>
      <c r="E179" s="26"/>
      <c r="F179" s="26"/>
      <c r="G179" s="4"/>
      <c r="H179" s="32"/>
      <c r="I179" s="26"/>
      <c r="J179" s="26"/>
      <c r="K179" s="26"/>
      <c r="L179" s="26"/>
      <c r="M179" s="26"/>
      <c r="N179" s="26"/>
      <c r="O179" s="26"/>
      <c r="P179" s="26"/>
      <c r="Q179" s="4"/>
      <c r="R179" s="4"/>
      <c r="S179" s="4"/>
      <c r="T179" s="4"/>
      <c r="U179" s="4"/>
      <c r="V179" s="4"/>
      <c r="W179" s="26"/>
      <c r="X179" s="26"/>
      <c r="Y179" s="26"/>
      <c r="Z179" s="4"/>
      <c r="AA179" s="4"/>
      <c r="AB179" s="26"/>
      <c r="AC179" s="26"/>
      <c r="AD179" s="10"/>
      <c r="AE179" s="4"/>
      <c r="AF179" s="4"/>
      <c r="AG179" s="4"/>
      <c r="AH179" s="4"/>
      <c r="AI179" s="4"/>
      <c r="AJ179" s="4"/>
      <c r="AK179" s="4"/>
      <c r="AL179" s="4"/>
      <c r="AM179" s="4"/>
      <c r="AN179" s="17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26"/>
      <c r="BA179" s="4"/>
      <c r="BB179" s="4"/>
      <c r="BC179" s="4"/>
      <c r="BD179" s="4"/>
      <c r="BE179" s="4"/>
      <c r="BF179" s="26"/>
      <c r="BG179" s="26"/>
      <c r="BH179" s="4"/>
      <c r="BI179" s="4"/>
      <c r="BJ179" s="5">
        <f>SUM(E179:BI179)</f>
        <v>0</v>
      </c>
      <c r="BK179" s="17"/>
      <c r="BL179" s="17"/>
      <c r="BM179" s="17"/>
      <c r="BN179" s="4"/>
    </row>
    <row r="180" spans="1:66" s="9" customFormat="1" ht="11.25" hidden="1">
      <c r="A180" s="38"/>
      <c r="B180" s="9" t="str">
        <f>"IKTATÓKÖNYV (SOROS)"</f>
        <v>IKTATÓKÖNYV (SOROS)</v>
      </c>
      <c r="C180" s="9" t="str">
        <f>"C 5230-152"</f>
        <v>C 5230-152</v>
      </c>
      <c r="D180" s="17"/>
      <c r="E180" s="26"/>
      <c r="F180" s="26"/>
      <c r="G180" s="4"/>
      <c r="H180" s="32"/>
      <c r="I180" s="26"/>
      <c r="J180" s="26"/>
      <c r="K180" s="26"/>
      <c r="L180" s="26"/>
      <c r="M180" s="26"/>
      <c r="N180" s="26"/>
      <c r="O180" s="26"/>
      <c r="P180" s="26"/>
      <c r="Q180" s="4"/>
      <c r="R180" s="4"/>
      <c r="S180" s="4"/>
      <c r="T180" s="4"/>
      <c r="U180" s="4"/>
      <c r="V180" s="4"/>
      <c r="W180" s="26"/>
      <c r="X180" s="26"/>
      <c r="Y180" s="26"/>
      <c r="Z180" s="4"/>
      <c r="AA180" s="4"/>
      <c r="AB180" s="26"/>
      <c r="AC180" s="26"/>
      <c r="AD180" s="10"/>
      <c r="AE180" s="4"/>
      <c r="AF180" s="4"/>
      <c r="AG180" s="4"/>
      <c r="AH180" s="4"/>
      <c r="AI180" s="4"/>
      <c r="AJ180" s="4"/>
      <c r="AK180" s="4"/>
      <c r="AL180" s="4"/>
      <c r="AM180" s="4"/>
      <c r="AN180" s="17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26"/>
      <c r="BA180" s="4"/>
      <c r="BB180" s="4"/>
      <c r="BC180" s="4"/>
      <c r="BD180" s="4"/>
      <c r="BE180" s="4"/>
      <c r="BF180" s="26"/>
      <c r="BG180" s="26"/>
      <c r="BH180" s="4"/>
      <c r="BI180" s="4"/>
      <c r="BJ180" s="5">
        <f>SUM(E180:BI180)</f>
        <v>0</v>
      </c>
      <c r="BK180" s="17"/>
      <c r="BL180" s="17"/>
      <c r="BM180" s="17"/>
      <c r="BN180" s="4"/>
    </row>
    <row r="181" spans="1:66" s="14" customFormat="1" ht="11.25">
      <c r="A181" s="38" t="s">
        <v>241</v>
      </c>
      <c r="B181" s="9" t="s">
        <v>30</v>
      </c>
      <c r="C181" s="9" t="str">
        <f>"33MM"</f>
        <v>33MM</v>
      </c>
      <c r="D181" s="20" t="s">
        <v>31</v>
      </c>
      <c r="E181" s="27"/>
      <c r="F181" s="27">
        <v>2</v>
      </c>
      <c r="G181" s="5">
        <v>1</v>
      </c>
      <c r="H181" s="32"/>
      <c r="I181" s="27"/>
      <c r="J181" s="27"/>
      <c r="K181" s="27"/>
      <c r="L181" s="27"/>
      <c r="M181" s="27"/>
      <c r="N181" s="27"/>
      <c r="O181" s="27"/>
      <c r="P181" s="27"/>
      <c r="Q181" s="5"/>
      <c r="R181" s="5"/>
      <c r="S181" s="5"/>
      <c r="T181" s="5"/>
      <c r="U181" s="5"/>
      <c r="V181" s="5"/>
      <c r="W181" s="27"/>
      <c r="X181" s="27"/>
      <c r="Y181" s="27"/>
      <c r="Z181" s="5"/>
      <c r="AA181" s="5"/>
      <c r="AB181" s="27"/>
      <c r="AC181" s="27"/>
      <c r="AD181" s="11"/>
      <c r="AE181" s="5"/>
      <c r="AF181" s="5"/>
      <c r="AG181" s="5"/>
      <c r="AH181" s="5"/>
      <c r="AI181" s="5"/>
      <c r="AJ181" s="5"/>
      <c r="AK181" s="5"/>
      <c r="AL181" s="5"/>
      <c r="AM181" s="5"/>
      <c r="AN181" s="17"/>
      <c r="AO181" s="5"/>
      <c r="AP181" s="5"/>
      <c r="AQ181" s="5"/>
      <c r="AR181" s="5"/>
      <c r="AS181" s="5"/>
      <c r="AT181" s="5"/>
      <c r="AU181" s="5">
        <v>2</v>
      </c>
      <c r="AV181" s="5"/>
      <c r="AW181" s="5">
        <v>1</v>
      </c>
      <c r="AX181" s="5"/>
      <c r="AY181" s="5"/>
      <c r="AZ181" s="27"/>
      <c r="BA181" s="5"/>
      <c r="BB181" s="5"/>
      <c r="BC181" s="5"/>
      <c r="BD181" s="5"/>
      <c r="BE181" s="5"/>
      <c r="BF181" s="27"/>
      <c r="BG181" s="27"/>
      <c r="BH181" s="5"/>
      <c r="BI181" s="5"/>
      <c r="BJ181" s="5">
        <f>SUM(E181:BI181)</f>
        <v>6</v>
      </c>
      <c r="BK181" s="20" t="s">
        <v>31</v>
      </c>
      <c r="BL181" s="20"/>
      <c r="BM181" s="20"/>
      <c r="BN181" s="22"/>
    </row>
    <row r="182" spans="1:66" s="14" customFormat="1" ht="11.25">
      <c r="A182" s="38" t="s">
        <v>242</v>
      </c>
      <c r="B182" s="9" t="s">
        <v>191</v>
      </c>
      <c r="C182" s="9" t="s">
        <v>192</v>
      </c>
      <c r="D182" s="20" t="s">
        <v>23</v>
      </c>
      <c r="E182" s="27"/>
      <c r="F182" s="27"/>
      <c r="G182" s="5"/>
      <c r="H182" s="32"/>
      <c r="I182" s="27"/>
      <c r="J182" s="27"/>
      <c r="K182" s="27"/>
      <c r="L182" s="27"/>
      <c r="M182" s="27"/>
      <c r="N182" s="27"/>
      <c r="O182" s="27"/>
      <c r="P182" s="27"/>
      <c r="Q182" s="5">
        <v>2</v>
      </c>
      <c r="R182" s="5"/>
      <c r="S182" s="5"/>
      <c r="T182" s="5"/>
      <c r="U182" s="5"/>
      <c r="V182" s="5"/>
      <c r="W182" s="27"/>
      <c r="X182" s="27"/>
      <c r="Y182" s="27"/>
      <c r="Z182" s="5"/>
      <c r="AA182" s="5"/>
      <c r="AB182" s="27"/>
      <c r="AC182" s="27"/>
      <c r="AD182" s="11"/>
      <c r="AE182" s="5"/>
      <c r="AF182" s="5"/>
      <c r="AG182" s="5"/>
      <c r="AH182" s="5"/>
      <c r="AI182" s="5"/>
      <c r="AJ182" s="5"/>
      <c r="AK182" s="5"/>
      <c r="AL182" s="5"/>
      <c r="AM182" s="5"/>
      <c r="AN182" s="17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27"/>
      <c r="BA182" s="5"/>
      <c r="BB182" s="5"/>
      <c r="BC182" s="5"/>
      <c r="BD182" s="5"/>
      <c r="BE182" s="5"/>
      <c r="BF182" s="27"/>
      <c r="BG182" s="27"/>
      <c r="BH182" s="5"/>
      <c r="BI182" s="5"/>
      <c r="BJ182" s="5">
        <f>SUM(E182:BI182)</f>
        <v>2</v>
      </c>
      <c r="BK182" s="20" t="s">
        <v>23</v>
      </c>
      <c r="BL182" s="20"/>
      <c r="BM182" s="20"/>
      <c r="BN182" s="22"/>
    </row>
    <row r="183" spans="1:66" s="14" customFormat="1" ht="11.25">
      <c r="A183" s="38" t="s">
        <v>243</v>
      </c>
      <c r="B183" s="9" t="s">
        <v>94</v>
      </c>
      <c r="C183" s="9" t="s">
        <v>112</v>
      </c>
      <c r="D183" s="20" t="s">
        <v>23</v>
      </c>
      <c r="E183" s="26"/>
      <c r="F183" s="26"/>
      <c r="G183" s="22"/>
      <c r="H183" s="36"/>
      <c r="I183" s="37"/>
      <c r="J183" s="37"/>
      <c r="K183" s="37"/>
      <c r="L183" s="37"/>
      <c r="M183" s="37"/>
      <c r="N183" s="37"/>
      <c r="O183" s="37"/>
      <c r="P183" s="37"/>
      <c r="Q183" s="4">
        <v>100</v>
      </c>
      <c r="R183" s="22"/>
      <c r="S183" s="22"/>
      <c r="T183" s="22"/>
      <c r="U183" s="22"/>
      <c r="V183" s="22"/>
      <c r="W183" s="37"/>
      <c r="X183" s="26"/>
      <c r="Y183" s="37"/>
      <c r="Z183" s="22"/>
      <c r="AA183" s="22"/>
      <c r="AB183" s="37"/>
      <c r="AC183" s="37"/>
      <c r="AD183" s="24"/>
      <c r="AE183" s="22"/>
      <c r="AF183" s="22"/>
      <c r="AG183" s="22"/>
      <c r="AH183" s="22"/>
      <c r="AI183" s="22"/>
      <c r="AJ183" s="22"/>
      <c r="AK183" s="22"/>
      <c r="AL183" s="22"/>
      <c r="AM183" s="22"/>
      <c r="AN183" s="23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37"/>
      <c r="BA183" s="22"/>
      <c r="BB183" s="22"/>
      <c r="BC183" s="22"/>
      <c r="BD183" s="22"/>
      <c r="BE183" s="22"/>
      <c r="BF183" s="37"/>
      <c r="BG183" s="37"/>
      <c r="BH183" s="22"/>
      <c r="BI183" s="22"/>
      <c r="BJ183" s="5">
        <f>SUM(E183:BI183)</f>
        <v>100</v>
      </c>
      <c r="BK183" s="20" t="s">
        <v>23</v>
      </c>
      <c r="BL183" s="20"/>
      <c r="BM183" s="20"/>
      <c r="BN183" s="22"/>
    </row>
    <row r="184" spans="1:68" s="8" customFormat="1" ht="11.25">
      <c r="A184" s="38" t="s">
        <v>244</v>
      </c>
      <c r="B184" s="9" t="s">
        <v>94</v>
      </c>
      <c r="C184" s="9" t="s">
        <v>111</v>
      </c>
      <c r="D184" s="20" t="s">
        <v>23</v>
      </c>
      <c r="E184" s="26"/>
      <c r="F184" s="26"/>
      <c r="G184" s="22"/>
      <c r="H184" s="36"/>
      <c r="I184" s="37"/>
      <c r="J184" s="37"/>
      <c r="K184" s="37"/>
      <c r="L184" s="37"/>
      <c r="M184" s="37"/>
      <c r="N184" s="37"/>
      <c r="O184" s="37"/>
      <c r="P184" s="37"/>
      <c r="Q184" s="4">
        <v>200</v>
      </c>
      <c r="R184" s="22"/>
      <c r="S184" s="22"/>
      <c r="T184" s="22"/>
      <c r="U184" s="22"/>
      <c r="V184" s="22"/>
      <c r="W184" s="37"/>
      <c r="X184" s="34"/>
      <c r="Y184" s="37"/>
      <c r="Z184" s="22"/>
      <c r="AA184" s="22"/>
      <c r="AB184" s="37"/>
      <c r="AC184" s="37"/>
      <c r="AD184" s="24"/>
      <c r="AE184" s="22"/>
      <c r="AF184" s="22"/>
      <c r="AG184" s="22"/>
      <c r="AH184" s="22"/>
      <c r="AI184" s="22"/>
      <c r="AJ184" s="22"/>
      <c r="AK184" s="22"/>
      <c r="AL184" s="22"/>
      <c r="AM184" s="22"/>
      <c r="AN184" s="23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37"/>
      <c r="BA184" s="22"/>
      <c r="BB184" s="22"/>
      <c r="BC184" s="22"/>
      <c r="BD184" s="22"/>
      <c r="BE184" s="22"/>
      <c r="BF184" s="37"/>
      <c r="BG184" s="37"/>
      <c r="BH184" s="22"/>
      <c r="BI184" s="22"/>
      <c r="BJ184" s="5">
        <f>SUM(E184:BI184)</f>
        <v>200</v>
      </c>
      <c r="BK184" s="20" t="s">
        <v>23</v>
      </c>
      <c r="BL184" s="20"/>
      <c r="BM184" s="20"/>
      <c r="BN184" s="5"/>
      <c r="BP184" s="9"/>
    </row>
    <row r="185" spans="1:68" s="8" customFormat="1" ht="11.25">
      <c r="A185" s="38" t="s">
        <v>245</v>
      </c>
      <c r="B185" s="9" t="s">
        <v>94</v>
      </c>
      <c r="C185" s="9" t="s">
        <v>130</v>
      </c>
      <c r="D185" s="20" t="s">
        <v>23</v>
      </c>
      <c r="E185" s="27"/>
      <c r="F185" s="27">
        <v>20</v>
      </c>
      <c r="G185" s="17"/>
      <c r="H185" s="27"/>
      <c r="I185" s="27"/>
      <c r="J185" s="27"/>
      <c r="K185" s="27"/>
      <c r="L185" s="27"/>
      <c r="M185" s="27"/>
      <c r="N185" s="27"/>
      <c r="O185" s="27"/>
      <c r="P185" s="27"/>
      <c r="Q185" s="5"/>
      <c r="R185" s="5"/>
      <c r="S185" s="5"/>
      <c r="T185" s="5"/>
      <c r="U185" s="5"/>
      <c r="V185" s="5"/>
      <c r="W185" s="27"/>
      <c r="X185" s="27"/>
      <c r="Y185" s="27"/>
      <c r="Z185" s="5"/>
      <c r="AA185" s="5"/>
      <c r="AB185" s="27"/>
      <c r="AC185" s="27"/>
      <c r="AD185" s="11"/>
      <c r="AE185" s="5"/>
      <c r="AF185" s="5"/>
      <c r="AG185" s="5"/>
      <c r="AH185" s="5"/>
      <c r="AI185" s="5"/>
      <c r="AJ185" s="5"/>
      <c r="AK185" s="5"/>
      <c r="AL185" s="5"/>
      <c r="AM185" s="5"/>
      <c r="AN185" s="17"/>
      <c r="AO185" s="5"/>
      <c r="AP185" s="5"/>
      <c r="AQ185" s="5"/>
      <c r="AR185" s="5"/>
      <c r="AS185" s="5">
        <v>20</v>
      </c>
      <c r="AT185" s="5"/>
      <c r="AU185" s="5"/>
      <c r="AV185" s="5"/>
      <c r="AW185" s="5"/>
      <c r="AX185" s="5"/>
      <c r="AY185" s="5"/>
      <c r="AZ185" s="27"/>
      <c r="BA185" s="5"/>
      <c r="BB185" s="5"/>
      <c r="BC185" s="5"/>
      <c r="BD185" s="5"/>
      <c r="BE185" s="5"/>
      <c r="BF185" s="27"/>
      <c r="BG185" s="27"/>
      <c r="BH185" s="5"/>
      <c r="BI185" s="5"/>
      <c r="BJ185" s="5">
        <f>SUM(E185:BI185)</f>
        <v>40</v>
      </c>
      <c r="BK185" s="20" t="s">
        <v>23</v>
      </c>
      <c r="BL185" s="20"/>
      <c r="BM185" s="20"/>
      <c r="BN185" s="5"/>
      <c r="BP185" s="9"/>
    </row>
    <row r="186" spans="1:66" s="8" customFormat="1" ht="11.25">
      <c r="A186" s="38" t="s">
        <v>246</v>
      </c>
      <c r="B186" s="9" t="s">
        <v>107</v>
      </c>
      <c r="C186" s="9" t="str">
        <f>"A/4"</f>
        <v>A/4</v>
      </c>
      <c r="D186" s="20" t="s">
        <v>23</v>
      </c>
      <c r="E186" s="27">
        <v>100</v>
      </c>
      <c r="F186" s="27">
        <v>150</v>
      </c>
      <c r="G186" s="5">
        <v>100</v>
      </c>
      <c r="H186" s="32"/>
      <c r="I186" s="27"/>
      <c r="J186" s="27">
        <v>40</v>
      </c>
      <c r="K186" s="27"/>
      <c r="L186" s="27"/>
      <c r="M186" s="27"/>
      <c r="N186" s="27"/>
      <c r="O186" s="27"/>
      <c r="P186" s="27"/>
      <c r="Q186" s="5"/>
      <c r="R186" s="5"/>
      <c r="S186" s="5"/>
      <c r="T186" s="5">
        <v>200</v>
      </c>
      <c r="U186" s="5"/>
      <c r="V186" s="5"/>
      <c r="W186" s="27"/>
      <c r="X186" s="27">
        <v>100</v>
      </c>
      <c r="Y186" s="27">
        <v>100</v>
      </c>
      <c r="Z186" s="5">
        <v>100</v>
      </c>
      <c r="AA186" s="5">
        <v>100</v>
      </c>
      <c r="AB186" s="27"/>
      <c r="AC186" s="27"/>
      <c r="AD186" s="11"/>
      <c r="AE186" s="5"/>
      <c r="AF186" s="5"/>
      <c r="AG186" s="5"/>
      <c r="AH186" s="5"/>
      <c r="AI186" s="5"/>
      <c r="AJ186" s="5"/>
      <c r="AK186" s="5"/>
      <c r="AL186" s="5"/>
      <c r="AM186" s="5"/>
      <c r="AN186" s="17"/>
      <c r="AO186" s="5"/>
      <c r="AP186" s="5"/>
      <c r="AQ186" s="5"/>
      <c r="AR186" s="5"/>
      <c r="AS186" s="5"/>
      <c r="AT186" s="5">
        <v>20</v>
      </c>
      <c r="AU186" s="5">
        <v>20</v>
      </c>
      <c r="AV186" s="5"/>
      <c r="AW186" s="5">
        <v>50</v>
      </c>
      <c r="AX186" s="5">
        <v>100</v>
      </c>
      <c r="AY186" s="5">
        <v>100</v>
      </c>
      <c r="AZ186" s="27"/>
      <c r="BA186" s="5">
        <v>100</v>
      </c>
      <c r="BB186" s="5"/>
      <c r="BC186" s="5"/>
      <c r="BD186" s="5"/>
      <c r="BE186" s="5"/>
      <c r="BF186" s="27">
        <v>600</v>
      </c>
      <c r="BG186" s="27"/>
      <c r="BH186" s="5">
        <v>100</v>
      </c>
      <c r="BI186" s="5"/>
      <c r="BJ186" s="5">
        <f>SUM(E186:BI186)</f>
        <v>2080</v>
      </c>
      <c r="BK186" s="20" t="s">
        <v>23</v>
      </c>
      <c r="BL186" s="20"/>
      <c r="BM186" s="20"/>
      <c r="BN186" s="5"/>
    </row>
    <row r="187" spans="1:68" s="9" customFormat="1" ht="11.25">
      <c r="A187" s="38" t="s">
        <v>247</v>
      </c>
      <c r="B187" s="9" t="s">
        <v>93</v>
      </c>
      <c r="C187" s="9" t="s">
        <v>92</v>
      </c>
      <c r="D187" s="20" t="s">
        <v>23</v>
      </c>
      <c r="E187" s="27"/>
      <c r="F187" s="27"/>
      <c r="G187" s="5"/>
      <c r="H187" s="30"/>
      <c r="I187" s="27"/>
      <c r="J187" s="27"/>
      <c r="K187" s="27"/>
      <c r="L187" s="27"/>
      <c r="M187" s="27"/>
      <c r="N187" s="27"/>
      <c r="O187" s="27"/>
      <c r="P187" s="27"/>
      <c r="Q187" s="5"/>
      <c r="R187" s="5"/>
      <c r="S187" s="5"/>
      <c r="T187" s="5"/>
      <c r="U187" s="5"/>
      <c r="V187" s="5"/>
      <c r="W187" s="27"/>
      <c r="X187" s="27"/>
      <c r="Y187" s="27"/>
      <c r="Z187" s="5"/>
      <c r="AA187" s="5"/>
      <c r="AB187" s="27"/>
      <c r="AC187" s="27"/>
      <c r="AD187" s="11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>
        <v>20</v>
      </c>
      <c r="AT187" s="5"/>
      <c r="AU187" s="5">
        <v>10</v>
      </c>
      <c r="AV187" s="5"/>
      <c r="AW187" s="5">
        <v>10</v>
      </c>
      <c r="AX187" s="5"/>
      <c r="AY187" s="5"/>
      <c r="AZ187" s="27"/>
      <c r="BA187" s="5"/>
      <c r="BB187" s="5"/>
      <c r="BC187" s="5"/>
      <c r="BD187" s="5"/>
      <c r="BE187" s="5"/>
      <c r="BF187" s="27"/>
      <c r="BG187" s="27"/>
      <c r="BH187" s="5"/>
      <c r="BI187" s="5"/>
      <c r="BJ187" s="5">
        <f>SUM(E187:BI187)</f>
        <v>40</v>
      </c>
      <c r="BK187" s="20" t="s">
        <v>23</v>
      </c>
      <c r="BL187" s="20"/>
      <c r="BM187" s="20"/>
      <c r="BN187" s="4"/>
      <c r="BP187" s="8"/>
    </row>
    <row r="188" spans="1:68" s="9" customFormat="1" ht="11.25">
      <c r="A188" s="38" t="s">
        <v>248</v>
      </c>
      <c r="B188" s="9" t="s">
        <v>63</v>
      </c>
      <c r="C188" s="9" t="s">
        <v>178</v>
      </c>
      <c r="D188" s="20" t="s">
        <v>23</v>
      </c>
      <c r="E188" s="26">
        <v>20</v>
      </c>
      <c r="F188" s="26">
        <v>10</v>
      </c>
      <c r="G188" s="4"/>
      <c r="H188" s="32"/>
      <c r="I188" s="26"/>
      <c r="J188" s="26"/>
      <c r="K188" s="26"/>
      <c r="L188" s="26"/>
      <c r="M188" s="26"/>
      <c r="N188" s="26"/>
      <c r="O188" s="26"/>
      <c r="P188" s="26"/>
      <c r="Q188" s="4"/>
      <c r="R188" s="4"/>
      <c r="S188" s="4"/>
      <c r="T188" s="4"/>
      <c r="U188" s="4"/>
      <c r="V188" s="4"/>
      <c r="W188" s="26"/>
      <c r="X188" s="26"/>
      <c r="Y188" s="26"/>
      <c r="Z188" s="4"/>
      <c r="AA188" s="4"/>
      <c r="AB188" s="26"/>
      <c r="AC188" s="26"/>
      <c r="AD188" s="10"/>
      <c r="AE188" s="4"/>
      <c r="AF188" s="4"/>
      <c r="AG188" s="4"/>
      <c r="AH188" s="4"/>
      <c r="AI188" s="4"/>
      <c r="AJ188" s="4"/>
      <c r="AK188" s="4"/>
      <c r="AL188" s="4"/>
      <c r="AM188" s="4"/>
      <c r="AN188" s="17"/>
      <c r="AO188" s="4"/>
      <c r="AP188" s="4"/>
      <c r="AQ188" s="4"/>
      <c r="AR188" s="4"/>
      <c r="AS188" s="4"/>
      <c r="AT188" s="4"/>
      <c r="AU188" s="4"/>
      <c r="AV188" s="4"/>
      <c r="AW188" s="4"/>
      <c r="AX188" s="4">
        <v>1</v>
      </c>
      <c r="AY188" s="4">
        <v>1</v>
      </c>
      <c r="AZ188" s="26"/>
      <c r="BA188" s="4"/>
      <c r="BB188" s="4"/>
      <c r="BC188" s="4"/>
      <c r="BD188" s="4"/>
      <c r="BE188" s="4"/>
      <c r="BF188" s="26">
        <v>3</v>
      </c>
      <c r="BG188" s="26"/>
      <c r="BH188" s="4">
        <v>6</v>
      </c>
      <c r="BI188" s="4"/>
      <c r="BJ188" s="5">
        <f>SUM(E188:BI188)</f>
        <v>41</v>
      </c>
      <c r="BK188" s="20" t="s">
        <v>23</v>
      </c>
      <c r="BL188" s="20"/>
      <c r="BM188" s="20"/>
      <c r="BN188" s="4"/>
      <c r="BP188" s="8"/>
    </row>
    <row r="189" spans="1:68" s="9" customFormat="1" ht="11.25">
      <c r="A189" s="38" t="s">
        <v>249</v>
      </c>
      <c r="B189" s="9" t="s">
        <v>142</v>
      </c>
      <c r="C189" s="9" t="s">
        <v>143</v>
      </c>
      <c r="D189" s="20" t="s">
        <v>23</v>
      </c>
      <c r="E189" s="26"/>
      <c r="F189" s="26"/>
      <c r="G189" s="4"/>
      <c r="H189" s="32"/>
      <c r="I189" s="26"/>
      <c r="J189" s="26"/>
      <c r="K189" s="26"/>
      <c r="L189" s="26"/>
      <c r="M189" s="26"/>
      <c r="N189" s="26"/>
      <c r="O189" s="26"/>
      <c r="P189" s="26"/>
      <c r="Q189" s="4"/>
      <c r="R189" s="4"/>
      <c r="S189" s="4"/>
      <c r="T189" s="4"/>
      <c r="U189" s="4"/>
      <c r="V189" s="4"/>
      <c r="W189" s="26"/>
      <c r="X189" s="26">
        <v>1</v>
      </c>
      <c r="Y189" s="26"/>
      <c r="Z189" s="4"/>
      <c r="AA189" s="4"/>
      <c r="AB189" s="26"/>
      <c r="AC189" s="26"/>
      <c r="AD189" s="10"/>
      <c r="AE189" s="4"/>
      <c r="AF189" s="4"/>
      <c r="AG189" s="4"/>
      <c r="AH189" s="4"/>
      <c r="AI189" s="4"/>
      <c r="AJ189" s="4"/>
      <c r="AK189" s="4"/>
      <c r="AL189" s="4"/>
      <c r="AM189" s="4"/>
      <c r="AN189" s="17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26"/>
      <c r="BA189" s="4"/>
      <c r="BB189" s="4"/>
      <c r="BC189" s="4"/>
      <c r="BD189" s="4"/>
      <c r="BE189" s="4"/>
      <c r="BF189" s="26"/>
      <c r="BG189" s="26">
        <v>1</v>
      </c>
      <c r="BH189" s="4"/>
      <c r="BI189" s="4"/>
      <c r="BJ189" s="5">
        <f>SUM(E189:BI189)</f>
        <v>2</v>
      </c>
      <c r="BK189" s="20" t="s">
        <v>23</v>
      </c>
      <c r="BL189" s="20"/>
      <c r="BM189" s="20"/>
      <c r="BN189" s="4"/>
      <c r="BP189" s="8"/>
    </row>
    <row r="190" spans="1:66" s="8" customFormat="1" ht="11.25" hidden="1">
      <c r="A190" s="40"/>
      <c r="B190" s="9" t="str">
        <f>"IRATMEGSEMMISÍTŐ GÉP (FELLOWES)"</f>
        <v>IRATMEGSEMMISÍTŐ GÉP (FELLOWES)</v>
      </c>
      <c r="C190" s="9" t="str">
        <f>"P-35C"</f>
        <v>P-35C</v>
      </c>
      <c r="D190" s="20"/>
      <c r="E190" s="27"/>
      <c r="F190" s="27"/>
      <c r="G190" s="5"/>
      <c r="H190" s="32"/>
      <c r="I190" s="27"/>
      <c r="J190" s="27"/>
      <c r="K190" s="27"/>
      <c r="L190" s="27"/>
      <c r="M190" s="27"/>
      <c r="N190" s="27"/>
      <c r="O190" s="27"/>
      <c r="P190" s="27"/>
      <c r="Q190" s="5"/>
      <c r="R190" s="5"/>
      <c r="S190" s="5"/>
      <c r="T190" s="5"/>
      <c r="U190" s="5"/>
      <c r="V190" s="5"/>
      <c r="W190" s="27"/>
      <c r="X190" s="27"/>
      <c r="Y190" s="27"/>
      <c r="Z190" s="5"/>
      <c r="AA190" s="5"/>
      <c r="AB190" s="27"/>
      <c r="AC190" s="27"/>
      <c r="AD190" s="11"/>
      <c r="AE190" s="5"/>
      <c r="AF190" s="5"/>
      <c r="AG190" s="5"/>
      <c r="AH190" s="5"/>
      <c r="AI190" s="5"/>
      <c r="AJ190" s="5"/>
      <c r="AK190" s="5"/>
      <c r="AL190" s="5"/>
      <c r="AM190" s="5"/>
      <c r="AN190" s="17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27"/>
      <c r="BA190" s="5"/>
      <c r="BB190" s="5"/>
      <c r="BC190" s="5"/>
      <c r="BD190" s="5"/>
      <c r="BE190" s="5"/>
      <c r="BF190" s="27"/>
      <c r="BG190" s="27"/>
      <c r="BH190" s="5"/>
      <c r="BI190" s="5"/>
      <c r="BJ190" s="5">
        <f>SUM(E190:BI190)</f>
        <v>0</v>
      </c>
      <c r="BK190" s="20"/>
      <c r="BL190" s="20"/>
      <c r="BM190" s="20"/>
      <c r="BN190" s="5"/>
    </row>
    <row r="191" spans="1:66" s="9" customFormat="1" ht="11.25">
      <c r="A191" s="38" t="s">
        <v>250</v>
      </c>
      <c r="B191" s="9" t="s">
        <v>109</v>
      </c>
      <c r="C191" s="9" t="s">
        <v>110</v>
      </c>
      <c r="D191" s="20" t="s">
        <v>23</v>
      </c>
      <c r="E191" s="26"/>
      <c r="F191" s="26"/>
      <c r="G191" s="4"/>
      <c r="H191" s="32"/>
      <c r="I191" s="26"/>
      <c r="J191" s="26"/>
      <c r="K191" s="26"/>
      <c r="L191" s="26"/>
      <c r="M191" s="26"/>
      <c r="N191" s="26"/>
      <c r="O191" s="26"/>
      <c r="P191" s="26"/>
      <c r="Q191" s="4"/>
      <c r="R191" s="4"/>
      <c r="S191" s="4"/>
      <c r="T191" s="4"/>
      <c r="U191" s="4"/>
      <c r="V191" s="4"/>
      <c r="W191" s="26"/>
      <c r="X191" s="26"/>
      <c r="Y191" s="26"/>
      <c r="Z191" s="4"/>
      <c r="AA191" s="4"/>
      <c r="AB191" s="26"/>
      <c r="AC191" s="26"/>
      <c r="AD191" s="10"/>
      <c r="AE191" s="4"/>
      <c r="AF191" s="4"/>
      <c r="AG191" s="4"/>
      <c r="AH191" s="4"/>
      <c r="AI191" s="4"/>
      <c r="AJ191" s="4"/>
      <c r="AK191" s="4"/>
      <c r="AL191" s="4"/>
      <c r="AM191" s="4"/>
      <c r="AN191" s="17"/>
      <c r="AO191" s="4"/>
      <c r="AP191" s="4"/>
      <c r="AQ191" s="4"/>
      <c r="AR191" s="4"/>
      <c r="AS191" s="4"/>
      <c r="AT191" s="4"/>
      <c r="AU191" s="4">
        <v>1</v>
      </c>
      <c r="AV191" s="4"/>
      <c r="AW191" s="4"/>
      <c r="AX191" s="4"/>
      <c r="AY191" s="4"/>
      <c r="AZ191" s="26"/>
      <c r="BA191" s="4"/>
      <c r="BB191" s="4"/>
      <c r="BC191" s="4"/>
      <c r="BD191" s="4"/>
      <c r="BE191" s="4"/>
      <c r="BF191" s="26"/>
      <c r="BG191" s="26"/>
      <c r="BH191" s="4"/>
      <c r="BI191" s="4"/>
      <c r="BJ191" s="5">
        <f>SUM(E191:BI191)</f>
        <v>1</v>
      </c>
      <c r="BK191" s="20" t="s">
        <v>23</v>
      </c>
      <c r="BL191" s="20"/>
      <c r="BM191" s="20"/>
      <c r="BN191" s="4"/>
    </row>
    <row r="192" spans="1:66" s="9" customFormat="1" ht="11.25">
      <c r="A192" s="38" t="s">
        <v>251</v>
      </c>
      <c r="B192" s="9" t="str">
        <f>"GOLYÓSTOLL (PENAC RB-085 B.)"</f>
        <v>GOLYÓSTOLL (PENAC RB-085 B.)</v>
      </c>
      <c r="C192" s="9" t="s">
        <v>39</v>
      </c>
      <c r="D192" s="20" t="s">
        <v>23</v>
      </c>
      <c r="E192" s="26">
        <v>10</v>
      </c>
      <c r="F192" s="26">
        <v>5</v>
      </c>
      <c r="G192" s="4"/>
      <c r="H192" s="32"/>
      <c r="I192" s="26"/>
      <c r="J192" s="26"/>
      <c r="K192" s="26"/>
      <c r="L192" s="26"/>
      <c r="M192" s="26"/>
      <c r="N192" s="26"/>
      <c r="O192" s="26"/>
      <c r="P192" s="26"/>
      <c r="Q192" s="4"/>
      <c r="R192" s="4"/>
      <c r="S192" s="4"/>
      <c r="T192" s="4"/>
      <c r="U192" s="4"/>
      <c r="V192" s="4"/>
      <c r="W192" s="26"/>
      <c r="X192" s="26"/>
      <c r="Y192" s="26"/>
      <c r="Z192" s="4"/>
      <c r="AA192" s="4"/>
      <c r="AB192" s="26"/>
      <c r="AC192" s="26"/>
      <c r="AD192" s="10"/>
      <c r="AE192" s="4"/>
      <c r="AF192" s="4"/>
      <c r="AG192" s="4"/>
      <c r="AH192" s="4"/>
      <c r="AI192" s="4"/>
      <c r="AJ192" s="4"/>
      <c r="AK192" s="4"/>
      <c r="AL192" s="4"/>
      <c r="AM192" s="4"/>
      <c r="AN192" s="17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26"/>
      <c r="BA192" s="4"/>
      <c r="BB192" s="4"/>
      <c r="BC192" s="4"/>
      <c r="BD192" s="4"/>
      <c r="BE192" s="4"/>
      <c r="BF192" s="26"/>
      <c r="BG192" s="26"/>
      <c r="BH192" s="4"/>
      <c r="BI192" s="4"/>
      <c r="BJ192" s="5">
        <f>SUM(E192:BI192)</f>
        <v>15</v>
      </c>
      <c r="BK192" s="20" t="s">
        <v>23</v>
      </c>
      <c r="BL192" s="20"/>
      <c r="BM192" s="20"/>
      <c r="BN192" s="4"/>
    </row>
    <row r="193" spans="1:66" s="9" customFormat="1" ht="11.25">
      <c r="A193" s="38" t="s">
        <v>252</v>
      </c>
      <c r="B193" s="9" t="s">
        <v>68</v>
      </c>
      <c r="C193" s="9" t="s">
        <v>165</v>
      </c>
      <c r="D193" s="20" t="s">
        <v>23</v>
      </c>
      <c r="E193" s="26"/>
      <c r="F193" s="26"/>
      <c r="G193" s="4"/>
      <c r="H193" s="32"/>
      <c r="I193" s="26"/>
      <c r="J193" s="26"/>
      <c r="K193" s="26"/>
      <c r="L193" s="26"/>
      <c r="M193" s="26"/>
      <c r="N193" s="26"/>
      <c r="O193" s="26"/>
      <c r="P193" s="26"/>
      <c r="Q193" s="4"/>
      <c r="R193" s="4"/>
      <c r="S193" s="4"/>
      <c r="T193" s="4"/>
      <c r="U193" s="4"/>
      <c r="V193" s="4"/>
      <c r="W193" s="26"/>
      <c r="X193" s="26"/>
      <c r="Y193" s="26"/>
      <c r="Z193" s="4"/>
      <c r="AA193" s="4"/>
      <c r="AB193" s="26"/>
      <c r="AC193" s="26"/>
      <c r="AD193" s="10"/>
      <c r="AE193" s="4"/>
      <c r="AF193" s="4"/>
      <c r="AG193" s="4"/>
      <c r="AH193" s="4"/>
      <c r="AI193" s="4"/>
      <c r="AJ193" s="4"/>
      <c r="AK193" s="4"/>
      <c r="AL193" s="4"/>
      <c r="AM193" s="4"/>
      <c r="AN193" s="17"/>
      <c r="AO193" s="4"/>
      <c r="AP193" s="4"/>
      <c r="AQ193" s="4"/>
      <c r="AR193" s="4"/>
      <c r="AS193" s="4">
        <v>2</v>
      </c>
      <c r="AT193" s="4"/>
      <c r="AU193" s="4"/>
      <c r="AV193" s="9">
        <v>2</v>
      </c>
      <c r="AW193" s="4"/>
      <c r="AX193" s="4"/>
      <c r="AY193" s="4"/>
      <c r="AZ193" s="26"/>
      <c r="BA193" s="4"/>
      <c r="BB193" s="4"/>
      <c r="BC193" s="4"/>
      <c r="BD193" s="4"/>
      <c r="BE193" s="4"/>
      <c r="BF193" s="26"/>
      <c r="BG193" s="26"/>
      <c r="BH193" s="4"/>
      <c r="BI193" s="4"/>
      <c r="BJ193" s="5">
        <f>SUM(E193:BI193)</f>
        <v>4</v>
      </c>
      <c r="BK193" s="20" t="s">
        <v>23</v>
      </c>
      <c r="BL193" s="20"/>
      <c r="BM193" s="20"/>
      <c r="BN193" s="4"/>
    </row>
    <row r="194" spans="1:66" s="9" customFormat="1" ht="11.25">
      <c r="A194" s="38" t="s">
        <v>253</v>
      </c>
      <c r="B194" s="9" t="s">
        <v>68</v>
      </c>
      <c r="C194" s="9" t="s">
        <v>61</v>
      </c>
      <c r="D194" s="20" t="s">
        <v>23</v>
      </c>
      <c r="E194" s="26"/>
      <c r="F194" s="26">
        <v>10</v>
      </c>
      <c r="G194" s="4"/>
      <c r="H194" s="32"/>
      <c r="I194" s="26"/>
      <c r="J194" s="26"/>
      <c r="K194" s="26"/>
      <c r="L194" s="26"/>
      <c r="M194" s="26"/>
      <c r="N194" s="26"/>
      <c r="O194" s="26"/>
      <c r="P194" s="26"/>
      <c r="Q194" s="4"/>
      <c r="R194" s="4"/>
      <c r="S194" s="4"/>
      <c r="T194" s="4"/>
      <c r="U194" s="4"/>
      <c r="V194" s="4"/>
      <c r="W194" s="26"/>
      <c r="X194" s="26"/>
      <c r="Y194" s="26"/>
      <c r="Z194" s="4">
        <v>2</v>
      </c>
      <c r="AA194" s="4"/>
      <c r="AB194" s="26"/>
      <c r="AC194" s="26"/>
      <c r="AD194" s="10"/>
      <c r="AE194" s="4"/>
      <c r="AF194" s="4"/>
      <c r="AG194" s="4"/>
      <c r="AH194" s="4"/>
      <c r="AI194" s="4"/>
      <c r="AJ194" s="4"/>
      <c r="AK194" s="4"/>
      <c r="AL194" s="4"/>
      <c r="AM194" s="4"/>
      <c r="AN194" s="17"/>
      <c r="AO194" s="4"/>
      <c r="AP194" s="4"/>
      <c r="AQ194" s="4"/>
      <c r="AR194" s="4"/>
      <c r="AS194" s="4">
        <v>5</v>
      </c>
      <c r="AT194" s="4">
        <v>10</v>
      </c>
      <c r="AU194" s="4">
        <v>10</v>
      </c>
      <c r="AV194" s="4">
        <v>10</v>
      </c>
      <c r="AW194" s="4"/>
      <c r="AX194" s="4">
        <v>1</v>
      </c>
      <c r="AY194" s="4">
        <v>1</v>
      </c>
      <c r="AZ194" s="26"/>
      <c r="BA194" s="4"/>
      <c r="BB194" s="4"/>
      <c r="BC194" s="4"/>
      <c r="BD194" s="4"/>
      <c r="BE194" s="4"/>
      <c r="BF194" s="26"/>
      <c r="BG194" s="26"/>
      <c r="BH194" s="4"/>
      <c r="BI194" s="4"/>
      <c r="BJ194" s="5">
        <f>SUM(E194:BI194)</f>
        <v>49</v>
      </c>
      <c r="BK194" s="20" t="s">
        <v>23</v>
      </c>
      <c r="BL194" s="20"/>
      <c r="BM194" s="20"/>
      <c r="BN194" s="4"/>
    </row>
    <row r="195" spans="1:66" s="9" customFormat="1" ht="11.25">
      <c r="A195" s="38" t="s">
        <v>254</v>
      </c>
      <c r="B195" s="9" t="s">
        <v>68</v>
      </c>
      <c r="C195" s="9" t="s">
        <v>62</v>
      </c>
      <c r="D195" s="20" t="s">
        <v>23</v>
      </c>
      <c r="E195" s="26"/>
      <c r="F195" s="26"/>
      <c r="G195" s="4"/>
      <c r="H195" s="32"/>
      <c r="I195" s="26"/>
      <c r="J195" s="26"/>
      <c r="K195" s="26"/>
      <c r="L195" s="26"/>
      <c r="M195" s="26"/>
      <c r="N195" s="26"/>
      <c r="O195" s="26"/>
      <c r="P195" s="26"/>
      <c r="Q195" s="4"/>
      <c r="R195" s="4"/>
      <c r="S195" s="4"/>
      <c r="T195" s="4"/>
      <c r="U195" s="4"/>
      <c r="V195" s="4"/>
      <c r="W195" s="26"/>
      <c r="X195" s="26"/>
      <c r="Y195" s="26"/>
      <c r="Z195" s="4"/>
      <c r="AA195" s="4"/>
      <c r="AB195" s="26"/>
      <c r="AC195" s="26"/>
      <c r="AD195" s="10"/>
      <c r="AE195" s="4"/>
      <c r="AF195" s="4"/>
      <c r="AG195" s="4"/>
      <c r="AH195" s="4"/>
      <c r="AI195" s="4"/>
      <c r="AJ195" s="4"/>
      <c r="AK195" s="4"/>
      <c r="AL195" s="4"/>
      <c r="AM195" s="4"/>
      <c r="AN195" s="17"/>
      <c r="AO195" s="4"/>
      <c r="AP195" s="4"/>
      <c r="AQ195" s="4"/>
      <c r="AR195" s="4"/>
      <c r="AS195" s="4">
        <v>2</v>
      </c>
      <c r="AT195" s="4">
        <v>2</v>
      </c>
      <c r="AU195" s="4"/>
      <c r="AV195" s="4">
        <v>2</v>
      </c>
      <c r="AW195" s="4"/>
      <c r="AX195" s="4"/>
      <c r="AY195" s="4"/>
      <c r="AZ195" s="26"/>
      <c r="BA195" s="4"/>
      <c r="BB195" s="4"/>
      <c r="BC195" s="4"/>
      <c r="BD195" s="4"/>
      <c r="BE195" s="4"/>
      <c r="BF195" s="26"/>
      <c r="BG195" s="26"/>
      <c r="BH195" s="4"/>
      <c r="BI195" s="4"/>
      <c r="BJ195" s="5">
        <f>SUM(E195:BI195)</f>
        <v>6</v>
      </c>
      <c r="BK195" s="20" t="s">
        <v>23</v>
      </c>
      <c r="BL195" s="20"/>
      <c r="BM195" s="20"/>
      <c r="BN195" s="4"/>
    </row>
    <row r="196" spans="1:66" s="9" customFormat="1" ht="11.25">
      <c r="A196" s="38" t="s">
        <v>255</v>
      </c>
      <c r="B196" s="9" t="s">
        <v>68</v>
      </c>
      <c r="C196" s="9" t="s">
        <v>114</v>
      </c>
      <c r="D196" s="20" t="s">
        <v>23</v>
      </c>
      <c r="E196" s="26"/>
      <c r="F196" s="26"/>
      <c r="G196" s="4"/>
      <c r="H196" s="32"/>
      <c r="I196" s="26"/>
      <c r="J196" s="26"/>
      <c r="K196" s="26"/>
      <c r="L196" s="26"/>
      <c r="M196" s="26"/>
      <c r="N196" s="26"/>
      <c r="O196" s="26"/>
      <c r="P196" s="26"/>
      <c r="Q196" s="4"/>
      <c r="R196" s="4"/>
      <c r="S196" s="4"/>
      <c r="T196" s="4"/>
      <c r="U196" s="4"/>
      <c r="V196" s="4"/>
      <c r="W196" s="26"/>
      <c r="X196" s="26"/>
      <c r="Y196" s="26"/>
      <c r="Z196" s="4">
        <v>1</v>
      </c>
      <c r="AA196" s="4"/>
      <c r="AB196" s="26"/>
      <c r="AC196" s="26"/>
      <c r="AD196" s="10"/>
      <c r="AE196" s="4"/>
      <c r="AF196" s="4"/>
      <c r="AG196" s="4"/>
      <c r="AH196" s="4"/>
      <c r="AI196" s="4"/>
      <c r="AJ196" s="4"/>
      <c r="AK196" s="4"/>
      <c r="AL196" s="4"/>
      <c r="AM196" s="4"/>
      <c r="AN196" s="17"/>
      <c r="AO196" s="4"/>
      <c r="AP196" s="4"/>
      <c r="AQ196" s="4"/>
      <c r="AR196" s="4"/>
      <c r="AS196" s="4"/>
      <c r="AT196" s="4"/>
      <c r="AU196" s="4"/>
      <c r="AV196" s="4">
        <v>2</v>
      </c>
      <c r="AW196" s="4"/>
      <c r="AX196" s="4"/>
      <c r="AY196" s="4"/>
      <c r="AZ196" s="26"/>
      <c r="BA196" s="4"/>
      <c r="BB196" s="4"/>
      <c r="BC196" s="4"/>
      <c r="BD196" s="4"/>
      <c r="BE196" s="4"/>
      <c r="BF196" s="26">
        <v>2</v>
      </c>
      <c r="BG196" s="26"/>
      <c r="BH196" s="4"/>
      <c r="BI196" s="4"/>
      <c r="BJ196" s="5">
        <f>SUM(E196:BI196)</f>
        <v>5</v>
      </c>
      <c r="BK196" s="20" t="s">
        <v>23</v>
      </c>
      <c r="BL196" s="20"/>
      <c r="BM196" s="20"/>
      <c r="BN196" s="4"/>
    </row>
    <row r="197" spans="1:66" s="9" customFormat="1" ht="11.25">
      <c r="A197" s="38" t="s">
        <v>256</v>
      </c>
      <c r="B197" s="9" t="s">
        <v>98</v>
      </c>
      <c r="C197" s="9" t="s">
        <v>61</v>
      </c>
      <c r="D197" s="20" t="s">
        <v>23</v>
      </c>
      <c r="E197" s="26">
        <v>20</v>
      </c>
      <c r="F197" s="26">
        <v>10</v>
      </c>
      <c r="G197" s="4">
        <v>20</v>
      </c>
      <c r="H197" s="32"/>
      <c r="I197" s="26"/>
      <c r="J197" s="26">
        <v>30</v>
      </c>
      <c r="K197" s="26">
        <v>5</v>
      </c>
      <c r="L197" s="26"/>
      <c r="M197" s="26"/>
      <c r="N197" s="26"/>
      <c r="O197" s="26"/>
      <c r="P197" s="26"/>
      <c r="Q197" s="4">
        <v>5</v>
      </c>
      <c r="R197" s="4"/>
      <c r="S197" s="4"/>
      <c r="T197" s="4"/>
      <c r="U197" s="4"/>
      <c r="V197" s="4"/>
      <c r="W197" s="26"/>
      <c r="X197" s="26"/>
      <c r="Y197" s="26"/>
      <c r="Z197" s="4"/>
      <c r="AA197" s="4">
        <v>1</v>
      </c>
      <c r="AB197" s="26"/>
      <c r="AC197" s="26"/>
      <c r="AD197" s="10"/>
      <c r="AE197" s="4"/>
      <c r="AF197" s="4"/>
      <c r="AG197" s="4"/>
      <c r="AH197" s="4"/>
      <c r="AI197" s="4"/>
      <c r="AJ197" s="4"/>
      <c r="AK197" s="4"/>
      <c r="AL197" s="4"/>
      <c r="AM197" s="4"/>
      <c r="AN197" s="17"/>
      <c r="AO197" s="4"/>
      <c r="AP197" s="4"/>
      <c r="AQ197" s="4"/>
      <c r="AR197" s="4"/>
      <c r="AS197" s="4">
        <v>5</v>
      </c>
      <c r="AT197" s="4"/>
      <c r="AU197" s="4">
        <v>2</v>
      </c>
      <c r="AV197" s="4"/>
      <c r="AW197" s="4">
        <v>1</v>
      </c>
      <c r="AX197" s="4">
        <v>1</v>
      </c>
      <c r="AY197" s="4">
        <v>1</v>
      </c>
      <c r="AZ197" s="26">
        <v>3</v>
      </c>
      <c r="BA197" s="4"/>
      <c r="BB197" s="4"/>
      <c r="BC197" s="4"/>
      <c r="BD197" s="4"/>
      <c r="BE197" s="4"/>
      <c r="BF197" s="26">
        <v>2</v>
      </c>
      <c r="BG197" s="26"/>
      <c r="BH197" s="4"/>
      <c r="BI197" s="4"/>
      <c r="BJ197" s="5">
        <f>SUM(E197:BI197)</f>
        <v>106</v>
      </c>
      <c r="BK197" s="20" t="s">
        <v>23</v>
      </c>
      <c r="BL197" s="20"/>
      <c r="BM197" s="20"/>
      <c r="BN197" s="4"/>
    </row>
    <row r="198" spans="1:66" s="9" customFormat="1" ht="11.25">
      <c r="A198" s="38" t="s">
        <v>257</v>
      </c>
      <c r="B198" s="9" t="s">
        <v>98</v>
      </c>
      <c r="C198" s="9" t="s">
        <v>62</v>
      </c>
      <c r="D198" s="20" t="s">
        <v>23</v>
      </c>
      <c r="E198" s="26"/>
      <c r="F198" s="26"/>
      <c r="G198" s="4"/>
      <c r="H198" s="32"/>
      <c r="I198" s="26"/>
      <c r="J198" s="26"/>
      <c r="K198" s="26">
        <v>1</v>
      </c>
      <c r="L198" s="26"/>
      <c r="M198" s="26"/>
      <c r="N198" s="26"/>
      <c r="O198" s="26"/>
      <c r="P198" s="26"/>
      <c r="Q198" s="4"/>
      <c r="R198" s="4"/>
      <c r="S198" s="4"/>
      <c r="T198" s="4"/>
      <c r="U198" s="4"/>
      <c r="V198" s="4"/>
      <c r="W198" s="26"/>
      <c r="X198" s="26"/>
      <c r="Y198" s="26"/>
      <c r="Z198" s="4"/>
      <c r="AA198" s="4"/>
      <c r="AB198" s="26"/>
      <c r="AC198" s="26"/>
      <c r="AD198" s="10"/>
      <c r="AE198" s="4"/>
      <c r="AF198" s="4"/>
      <c r="AG198" s="4"/>
      <c r="AH198" s="4"/>
      <c r="AI198" s="4"/>
      <c r="AJ198" s="4"/>
      <c r="AK198" s="4"/>
      <c r="AL198" s="4"/>
      <c r="AM198" s="4"/>
      <c r="AN198" s="17"/>
      <c r="AO198" s="4"/>
      <c r="AP198" s="4"/>
      <c r="AQ198" s="4"/>
      <c r="AR198" s="4"/>
      <c r="AS198" s="4"/>
      <c r="AT198" s="4"/>
      <c r="AU198" s="4"/>
      <c r="AV198" s="4"/>
      <c r="AW198" s="4">
        <v>1</v>
      </c>
      <c r="AX198" s="4"/>
      <c r="AY198" s="4"/>
      <c r="AZ198" s="26">
        <v>1</v>
      </c>
      <c r="BA198" s="4"/>
      <c r="BB198" s="4"/>
      <c r="BC198" s="4"/>
      <c r="BD198" s="4"/>
      <c r="BE198" s="4"/>
      <c r="BF198" s="26"/>
      <c r="BG198" s="26"/>
      <c r="BH198" s="4"/>
      <c r="BI198" s="4"/>
      <c r="BJ198" s="5">
        <f>SUM(E198:BI198)</f>
        <v>3</v>
      </c>
      <c r="BK198" s="20" t="s">
        <v>23</v>
      </c>
      <c r="BL198" s="20"/>
      <c r="BM198" s="20"/>
      <c r="BN198" s="4"/>
    </row>
    <row r="199" spans="1:66" s="9" customFormat="1" ht="11.25">
      <c r="A199" s="38" t="s">
        <v>258</v>
      </c>
      <c r="B199" s="9" t="str">
        <f>"GOLYÓSTOLL (ZEBRA F-301)"</f>
        <v>GOLYÓSTOLL (ZEBRA F-301)</v>
      </c>
      <c r="C199" s="9" t="s">
        <v>61</v>
      </c>
      <c r="D199" s="20" t="s">
        <v>23</v>
      </c>
      <c r="E199" s="26">
        <v>10</v>
      </c>
      <c r="F199" s="26">
        <v>10</v>
      </c>
      <c r="G199" s="4">
        <v>5</v>
      </c>
      <c r="H199" s="32">
        <v>2</v>
      </c>
      <c r="I199" s="26">
        <v>6</v>
      </c>
      <c r="J199" s="26"/>
      <c r="K199" s="26">
        <v>2</v>
      </c>
      <c r="L199" s="26"/>
      <c r="M199" s="26"/>
      <c r="N199" s="26"/>
      <c r="O199" s="26">
        <v>2</v>
      </c>
      <c r="P199" s="26"/>
      <c r="Q199" s="4"/>
      <c r="R199" s="4"/>
      <c r="S199" s="4"/>
      <c r="T199" s="4"/>
      <c r="U199" s="4"/>
      <c r="V199" s="4"/>
      <c r="W199" s="26">
        <v>30</v>
      </c>
      <c r="X199" s="26"/>
      <c r="Y199" s="26">
        <v>2</v>
      </c>
      <c r="Z199" s="4"/>
      <c r="AA199" s="4"/>
      <c r="AB199" s="26">
        <v>3</v>
      </c>
      <c r="AC199" s="26">
        <v>1</v>
      </c>
      <c r="AD199" s="10"/>
      <c r="AE199" s="4"/>
      <c r="AF199" s="4"/>
      <c r="AG199" s="4"/>
      <c r="AH199" s="4"/>
      <c r="AI199" s="4"/>
      <c r="AJ199" s="4"/>
      <c r="AK199" s="4"/>
      <c r="AL199" s="4"/>
      <c r="AM199" s="4"/>
      <c r="AN199" s="17"/>
      <c r="AO199" s="4"/>
      <c r="AP199" s="4"/>
      <c r="AQ199" s="4"/>
      <c r="AR199" s="4"/>
      <c r="AS199" s="4"/>
      <c r="AT199" s="4"/>
      <c r="AU199" s="4"/>
      <c r="AV199" s="4"/>
      <c r="AW199" s="4"/>
      <c r="AX199" s="4">
        <v>1</v>
      </c>
      <c r="AY199" s="4">
        <v>1</v>
      </c>
      <c r="AZ199" s="26"/>
      <c r="BA199" s="4"/>
      <c r="BB199" s="4">
        <v>2</v>
      </c>
      <c r="BC199" s="4"/>
      <c r="BD199" s="4"/>
      <c r="BE199" s="4">
        <v>1</v>
      </c>
      <c r="BF199" s="26"/>
      <c r="BG199" s="26"/>
      <c r="BH199" s="4">
        <v>2</v>
      </c>
      <c r="BI199" s="4"/>
      <c r="BJ199" s="5">
        <f>SUM(E199:BI199)</f>
        <v>80</v>
      </c>
      <c r="BK199" s="20" t="s">
        <v>23</v>
      </c>
      <c r="BL199" s="20"/>
      <c r="BM199" s="20"/>
      <c r="BN199" s="4"/>
    </row>
    <row r="200" spans="1:66" s="9" customFormat="1" ht="11.25">
      <c r="A200" s="38" t="s">
        <v>259</v>
      </c>
      <c r="B200" s="9" t="s">
        <v>125</v>
      </c>
      <c r="C200" s="9" t="s">
        <v>61</v>
      </c>
      <c r="D200" s="20" t="s">
        <v>23</v>
      </c>
      <c r="E200" s="26"/>
      <c r="F200" s="26"/>
      <c r="G200" s="4">
        <v>5</v>
      </c>
      <c r="H200" s="32"/>
      <c r="I200" s="26"/>
      <c r="J200" s="26">
        <v>10</v>
      </c>
      <c r="K200" s="26"/>
      <c r="L200" s="26"/>
      <c r="M200" s="26"/>
      <c r="N200" s="26">
        <v>5</v>
      </c>
      <c r="O200" s="26"/>
      <c r="P200" s="26"/>
      <c r="Q200" s="4"/>
      <c r="R200" s="4"/>
      <c r="S200" s="4"/>
      <c r="T200" s="4"/>
      <c r="U200" s="4"/>
      <c r="V200" s="4"/>
      <c r="W200" s="26"/>
      <c r="X200" s="26"/>
      <c r="Y200" s="26"/>
      <c r="Z200" s="4"/>
      <c r="AA200" s="4"/>
      <c r="AB200" s="26"/>
      <c r="AC200" s="26"/>
      <c r="AD200" s="10"/>
      <c r="AE200" s="4"/>
      <c r="AF200" s="4"/>
      <c r="AG200" s="4"/>
      <c r="AH200" s="4"/>
      <c r="AI200" s="4"/>
      <c r="AJ200" s="4"/>
      <c r="AK200" s="4"/>
      <c r="AL200" s="4"/>
      <c r="AM200" s="4"/>
      <c r="AN200" s="17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26">
        <v>1</v>
      </c>
      <c r="BA200" s="4">
        <v>2</v>
      </c>
      <c r="BB200" s="4"/>
      <c r="BC200" s="4"/>
      <c r="BD200" s="4"/>
      <c r="BE200" s="4"/>
      <c r="BF200" s="26"/>
      <c r="BG200" s="26"/>
      <c r="BH200" s="4"/>
      <c r="BI200" s="4"/>
      <c r="BJ200" s="5">
        <f>SUM(E200:BI200)</f>
        <v>23</v>
      </c>
      <c r="BK200" s="20" t="s">
        <v>23</v>
      </c>
      <c r="BL200" s="20"/>
      <c r="BM200" s="20"/>
      <c r="BN200" s="4"/>
    </row>
    <row r="201" spans="1:66" s="9" customFormat="1" ht="11.25">
      <c r="A201" s="38" t="s">
        <v>260</v>
      </c>
      <c r="B201" s="9" t="s">
        <v>125</v>
      </c>
      <c r="C201" s="9" t="s">
        <v>62</v>
      </c>
      <c r="D201" s="20" t="s">
        <v>23</v>
      </c>
      <c r="E201" s="26"/>
      <c r="F201" s="26"/>
      <c r="G201" s="4"/>
      <c r="H201" s="32"/>
      <c r="I201" s="26"/>
      <c r="J201" s="26"/>
      <c r="K201" s="26"/>
      <c r="L201" s="26"/>
      <c r="M201" s="26"/>
      <c r="N201" s="26"/>
      <c r="O201" s="26"/>
      <c r="P201" s="26"/>
      <c r="Q201" s="4"/>
      <c r="R201" s="4"/>
      <c r="S201" s="4"/>
      <c r="T201" s="4">
        <v>1</v>
      </c>
      <c r="U201" s="4"/>
      <c r="V201" s="4"/>
      <c r="W201" s="26"/>
      <c r="X201" s="26"/>
      <c r="Y201" s="26"/>
      <c r="Z201" s="4"/>
      <c r="AA201" s="4"/>
      <c r="AB201" s="26"/>
      <c r="AC201" s="26"/>
      <c r="AD201" s="10"/>
      <c r="AE201" s="4"/>
      <c r="AF201" s="4"/>
      <c r="AG201" s="4"/>
      <c r="AH201" s="4"/>
      <c r="AI201" s="4"/>
      <c r="AJ201" s="4"/>
      <c r="AK201" s="4"/>
      <c r="AL201" s="4"/>
      <c r="AM201" s="4"/>
      <c r="AN201" s="17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26"/>
      <c r="BA201" s="4">
        <v>2</v>
      </c>
      <c r="BB201" s="4"/>
      <c r="BC201" s="4"/>
      <c r="BD201" s="4"/>
      <c r="BE201" s="4"/>
      <c r="BF201" s="26">
        <v>1</v>
      </c>
      <c r="BG201" s="26"/>
      <c r="BH201" s="4"/>
      <c r="BI201" s="4"/>
      <c r="BJ201" s="5">
        <f>SUM(E201:BI201)</f>
        <v>4</v>
      </c>
      <c r="BK201" s="20" t="s">
        <v>23</v>
      </c>
      <c r="BL201" s="20"/>
      <c r="BM201" s="20"/>
      <c r="BN201" s="4"/>
    </row>
    <row r="202" spans="1:66" s="9" customFormat="1" ht="11.25">
      <c r="A202" s="38" t="s">
        <v>261</v>
      </c>
      <c r="B202" s="9" t="s">
        <v>174</v>
      </c>
      <c r="C202" s="9" t="s">
        <v>61</v>
      </c>
      <c r="D202" s="20" t="s">
        <v>23</v>
      </c>
      <c r="E202" s="26"/>
      <c r="F202" s="26"/>
      <c r="G202" s="4"/>
      <c r="H202" s="32"/>
      <c r="I202" s="26"/>
      <c r="J202" s="26"/>
      <c r="K202" s="26">
        <v>2</v>
      </c>
      <c r="L202" s="26"/>
      <c r="M202" s="26"/>
      <c r="N202" s="26"/>
      <c r="O202" s="26"/>
      <c r="P202" s="26"/>
      <c r="Q202" s="4"/>
      <c r="R202" s="4"/>
      <c r="S202" s="4"/>
      <c r="T202" s="4"/>
      <c r="U202" s="4"/>
      <c r="V202" s="4"/>
      <c r="W202" s="26"/>
      <c r="X202" s="26"/>
      <c r="Y202" s="26"/>
      <c r="Z202" s="4"/>
      <c r="AA202" s="4"/>
      <c r="AB202" s="26"/>
      <c r="AC202" s="26"/>
      <c r="AD202" s="10"/>
      <c r="AE202" s="4"/>
      <c r="AF202" s="4"/>
      <c r="AG202" s="4"/>
      <c r="AH202" s="4"/>
      <c r="AI202" s="4"/>
      <c r="AJ202" s="4"/>
      <c r="AK202" s="4"/>
      <c r="AL202" s="4"/>
      <c r="AM202" s="4"/>
      <c r="AN202" s="17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26"/>
      <c r="BA202" s="4"/>
      <c r="BB202" s="4"/>
      <c r="BC202" s="4"/>
      <c r="BD202" s="4"/>
      <c r="BE202" s="4"/>
      <c r="BF202" s="26">
        <v>2</v>
      </c>
      <c r="BG202" s="26"/>
      <c r="BH202" s="4">
        <v>6</v>
      </c>
      <c r="BI202" s="4"/>
      <c r="BJ202" s="5">
        <f>SUM(E202:BI202)</f>
        <v>10</v>
      </c>
      <c r="BK202" s="20" t="s">
        <v>23</v>
      </c>
      <c r="BL202" s="20"/>
      <c r="BM202" s="20"/>
      <c r="BN202" s="4"/>
    </row>
    <row r="203" spans="1:66" s="8" customFormat="1" ht="11.25">
      <c r="A203" s="38" t="s">
        <v>262</v>
      </c>
      <c r="B203" s="9" t="s">
        <v>127</v>
      </c>
      <c r="C203" s="9" t="s">
        <v>65</v>
      </c>
      <c r="D203" s="20" t="s">
        <v>121</v>
      </c>
      <c r="E203" s="26"/>
      <c r="F203" s="26"/>
      <c r="G203" s="4"/>
      <c r="H203" s="32"/>
      <c r="I203" s="26"/>
      <c r="J203" s="26"/>
      <c r="K203" s="26"/>
      <c r="L203" s="26"/>
      <c r="M203" s="26"/>
      <c r="N203" s="26"/>
      <c r="O203" s="26"/>
      <c r="P203" s="26"/>
      <c r="Q203" s="4"/>
      <c r="R203" s="4"/>
      <c r="S203" s="4"/>
      <c r="T203" s="4"/>
      <c r="U203" s="4"/>
      <c r="V203" s="4"/>
      <c r="W203" s="26"/>
      <c r="X203" s="26"/>
      <c r="Y203" s="26"/>
      <c r="Z203" s="4"/>
      <c r="AA203" s="4"/>
      <c r="AB203" s="26"/>
      <c r="AC203" s="26"/>
      <c r="AD203" s="10"/>
      <c r="AE203" s="4"/>
      <c r="AF203" s="4"/>
      <c r="AG203" s="4"/>
      <c r="AH203" s="4"/>
      <c r="AI203" s="4"/>
      <c r="AJ203" s="4"/>
      <c r="AK203" s="4"/>
      <c r="AL203" s="4"/>
      <c r="AM203" s="4"/>
      <c r="AN203" s="17"/>
      <c r="AO203" s="4"/>
      <c r="AP203" s="4"/>
      <c r="AQ203" s="4"/>
      <c r="AR203" s="4"/>
      <c r="AS203" s="4"/>
      <c r="AT203" s="4"/>
      <c r="AU203" s="4"/>
      <c r="AV203" s="4"/>
      <c r="AW203" s="4"/>
      <c r="AX203" s="4">
        <v>1</v>
      </c>
      <c r="AY203" s="4"/>
      <c r="AZ203" s="26"/>
      <c r="BA203" s="4"/>
      <c r="BB203" s="4"/>
      <c r="BC203" s="4"/>
      <c r="BD203" s="4"/>
      <c r="BE203" s="4"/>
      <c r="BF203" s="26"/>
      <c r="BG203" s="26"/>
      <c r="BH203" s="4"/>
      <c r="BI203" s="4"/>
      <c r="BJ203" s="5">
        <f>SUM(E203:BI203)</f>
        <v>1</v>
      </c>
      <c r="BK203" s="20" t="s">
        <v>121</v>
      </c>
      <c r="BL203" s="20"/>
      <c r="BM203" s="20"/>
      <c r="BN203" s="5"/>
    </row>
    <row r="204" spans="1:66" s="8" customFormat="1" ht="11.25" hidden="1">
      <c r="A204" s="38"/>
      <c r="B204" s="9" t="s">
        <v>41</v>
      </c>
      <c r="C204" s="9" t="str">
        <f>"A/4"</f>
        <v>A/4</v>
      </c>
      <c r="D204" s="20" t="s">
        <v>23</v>
      </c>
      <c r="E204" s="27"/>
      <c r="F204" s="27"/>
      <c r="G204" s="5"/>
      <c r="H204" s="32"/>
      <c r="I204" s="27"/>
      <c r="J204" s="27"/>
      <c r="K204" s="27"/>
      <c r="L204" s="27"/>
      <c r="M204" s="27"/>
      <c r="N204" s="27"/>
      <c r="O204" s="27"/>
      <c r="P204" s="27"/>
      <c r="Q204" s="5"/>
      <c r="R204" s="5"/>
      <c r="S204" s="5"/>
      <c r="T204" s="5"/>
      <c r="U204" s="5"/>
      <c r="V204" s="5"/>
      <c r="W204" s="27"/>
      <c r="X204" s="27"/>
      <c r="Y204" s="27"/>
      <c r="Z204" s="5"/>
      <c r="AA204" s="5"/>
      <c r="AB204" s="27"/>
      <c r="AC204" s="27"/>
      <c r="AD204" s="11"/>
      <c r="AE204" s="5"/>
      <c r="AF204" s="5"/>
      <c r="AG204" s="5"/>
      <c r="AH204" s="5"/>
      <c r="AI204" s="5"/>
      <c r="AJ204" s="5"/>
      <c r="AK204" s="5"/>
      <c r="AL204" s="5"/>
      <c r="AM204" s="5"/>
      <c r="AN204" s="17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27"/>
      <c r="BA204" s="5"/>
      <c r="BB204" s="5"/>
      <c r="BC204" s="5"/>
      <c r="BD204" s="5"/>
      <c r="BE204" s="5"/>
      <c r="BF204" s="27"/>
      <c r="BG204" s="27"/>
      <c r="BH204" s="5"/>
      <c r="BI204" s="5"/>
      <c r="BJ204" s="5">
        <f>SUM(E204:BI204)</f>
        <v>0</v>
      </c>
      <c r="BK204" s="20" t="s">
        <v>23</v>
      </c>
      <c r="BL204" s="20"/>
      <c r="BM204" s="20"/>
      <c r="BN204" s="5"/>
    </row>
    <row r="205" spans="1:66" s="9" customFormat="1" ht="11.25">
      <c r="A205" s="38" t="s">
        <v>263</v>
      </c>
      <c r="B205" s="8" t="s">
        <v>99</v>
      </c>
      <c r="C205" s="8" t="s">
        <v>100</v>
      </c>
      <c r="D205" s="20" t="s">
        <v>23</v>
      </c>
      <c r="E205" s="27"/>
      <c r="F205" s="27"/>
      <c r="G205" s="5"/>
      <c r="H205" s="30"/>
      <c r="I205" s="27"/>
      <c r="J205" s="27">
        <v>2</v>
      </c>
      <c r="K205" s="27"/>
      <c r="L205" s="27"/>
      <c r="M205" s="27"/>
      <c r="N205" s="27"/>
      <c r="O205" s="27"/>
      <c r="P205" s="27"/>
      <c r="Q205" s="5"/>
      <c r="R205" s="5"/>
      <c r="S205" s="5"/>
      <c r="T205" s="5"/>
      <c r="U205" s="5"/>
      <c r="V205" s="5"/>
      <c r="W205" s="27"/>
      <c r="X205" s="27"/>
      <c r="Y205" s="27"/>
      <c r="Z205" s="5"/>
      <c r="AA205" s="5"/>
      <c r="AB205" s="27"/>
      <c r="AC205" s="27"/>
      <c r="AD205" s="11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>
        <v>1</v>
      </c>
      <c r="AS205" s="5">
        <v>1</v>
      </c>
      <c r="AT205" s="5"/>
      <c r="AU205" s="5">
        <v>1</v>
      </c>
      <c r="AV205" s="5"/>
      <c r="AW205" s="5">
        <v>2</v>
      </c>
      <c r="AX205" s="5"/>
      <c r="AY205" s="5"/>
      <c r="AZ205" s="27"/>
      <c r="BA205" s="5"/>
      <c r="BB205" s="5"/>
      <c r="BC205" s="5"/>
      <c r="BD205" s="5"/>
      <c r="BE205" s="5"/>
      <c r="BF205" s="27"/>
      <c r="BG205" s="27"/>
      <c r="BH205" s="5"/>
      <c r="BI205" s="5"/>
      <c r="BJ205" s="5">
        <f>SUM(E205:BI205)</f>
        <v>7</v>
      </c>
      <c r="BK205" s="20" t="s">
        <v>23</v>
      </c>
      <c r="BL205" s="20"/>
      <c r="BM205" s="20"/>
      <c r="BN205" s="4"/>
    </row>
    <row r="206" spans="1:66" s="9" customFormat="1" ht="11.25">
      <c r="A206" s="38" t="s">
        <v>264</v>
      </c>
      <c r="B206" s="9" t="s">
        <v>132</v>
      </c>
      <c r="C206" s="9" t="s">
        <v>133</v>
      </c>
      <c r="D206" s="20" t="s">
        <v>23</v>
      </c>
      <c r="E206" s="26"/>
      <c r="F206" s="26">
        <v>2</v>
      </c>
      <c r="G206" s="4"/>
      <c r="H206" s="32"/>
      <c r="I206" s="26"/>
      <c r="J206" s="26"/>
      <c r="K206" s="26"/>
      <c r="L206" s="26"/>
      <c r="M206" s="26"/>
      <c r="N206" s="26"/>
      <c r="O206" s="26"/>
      <c r="P206" s="26"/>
      <c r="Q206" s="4"/>
      <c r="R206" s="4"/>
      <c r="S206" s="4"/>
      <c r="T206" s="4"/>
      <c r="U206" s="4"/>
      <c r="V206" s="4"/>
      <c r="W206" s="26"/>
      <c r="X206" s="26"/>
      <c r="Y206" s="26"/>
      <c r="Z206" s="4"/>
      <c r="AA206" s="4"/>
      <c r="AB206" s="26"/>
      <c r="AC206" s="26"/>
      <c r="AD206" s="10"/>
      <c r="AE206" s="4"/>
      <c r="AF206" s="4"/>
      <c r="AG206" s="4"/>
      <c r="AH206" s="4"/>
      <c r="AI206" s="4"/>
      <c r="AJ206" s="4"/>
      <c r="AK206" s="4"/>
      <c r="AL206" s="4"/>
      <c r="AM206" s="4"/>
      <c r="AN206" s="17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26"/>
      <c r="BA206" s="4"/>
      <c r="BB206" s="4"/>
      <c r="BC206" s="4">
        <v>1</v>
      </c>
      <c r="BD206" s="4"/>
      <c r="BE206" s="4"/>
      <c r="BF206" s="26"/>
      <c r="BG206" s="26"/>
      <c r="BH206" s="4"/>
      <c r="BI206" s="4"/>
      <c r="BJ206" s="5">
        <f>SUM(E206:BI206)</f>
        <v>3</v>
      </c>
      <c r="BK206" s="20" t="s">
        <v>23</v>
      </c>
      <c r="BL206" s="20"/>
      <c r="BM206" s="20"/>
      <c r="BN206" s="4"/>
    </row>
    <row r="207" spans="1:66" s="9" customFormat="1" ht="11.25">
      <c r="A207" s="38" t="s">
        <v>265</v>
      </c>
      <c r="B207" s="9" t="str">
        <f>"HIBAJAVÍTÓ ROLLER"</f>
        <v>HIBAJAVÍTÓ ROLLER</v>
      </c>
      <c r="C207" s="9" t="s">
        <v>113</v>
      </c>
      <c r="D207" s="20" t="s">
        <v>23</v>
      </c>
      <c r="E207" s="26">
        <v>3</v>
      </c>
      <c r="F207" s="26">
        <v>4</v>
      </c>
      <c r="G207" s="4">
        <v>5</v>
      </c>
      <c r="H207" s="32"/>
      <c r="I207" s="26">
        <v>1</v>
      </c>
      <c r="J207" s="26">
        <v>6</v>
      </c>
      <c r="K207" s="26"/>
      <c r="L207" s="26"/>
      <c r="M207" s="26"/>
      <c r="N207" s="26">
        <v>2</v>
      </c>
      <c r="O207" s="26">
        <v>2</v>
      </c>
      <c r="P207" s="26"/>
      <c r="Q207" s="4"/>
      <c r="R207" s="4"/>
      <c r="S207" s="4"/>
      <c r="T207" s="4">
        <v>2</v>
      </c>
      <c r="U207" s="4"/>
      <c r="V207" s="4"/>
      <c r="W207" s="26"/>
      <c r="X207" s="26"/>
      <c r="Y207" s="26">
        <v>2</v>
      </c>
      <c r="Z207" s="4"/>
      <c r="AA207" s="4"/>
      <c r="AB207" s="26"/>
      <c r="AC207" s="26"/>
      <c r="AD207" s="10"/>
      <c r="AE207" s="4"/>
      <c r="AF207" s="4"/>
      <c r="AG207" s="4"/>
      <c r="AH207" s="4"/>
      <c r="AI207" s="4"/>
      <c r="AJ207" s="4"/>
      <c r="AK207" s="4"/>
      <c r="AL207" s="4"/>
      <c r="AM207" s="4"/>
      <c r="AN207" s="17"/>
      <c r="AO207" s="4"/>
      <c r="AP207" s="4"/>
      <c r="AQ207" s="4"/>
      <c r="AR207" s="4"/>
      <c r="AS207" s="4">
        <v>1</v>
      </c>
      <c r="AT207" s="4"/>
      <c r="AU207" s="4">
        <v>1</v>
      </c>
      <c r="AV207" s="4"/>
      <c r="AW207" s="4">
        <v>1</v>
      </c>
      <c r="AX207" s="4">
        <v>1</v>
      </c>
      <c r="AY207" s="4">
        <v>1</v>
      </c>
      <c r="AZ207" s="26">
        <v>3</v>
      </c>
      <c r="BA207" s="4">
        <v>1</v>
      </c>
      <c r="BB207" s="4">
        <v>2</v>
      </c>
      <c r="BC207" s="4"/>
      <c r="BD207" s="4"/>
      <c r="BE207" s="4"/>
      <c r="BF207" s="26">
        <v>2</v>
      </c>
      <c r="BG207" s="26"/>
      <c r="BH207" s="4">
        <v>4</v>
      </c>
      <c r="BI207" s="4"/>
      <c r="BJ207" s="5">
        <f>SUM(E207:BI207)</f>
        <v>44</v>
      </c>
      <c r="BK207" s="20" t="s">
        <v>23</v>
      </c>
      <c r="BL207" s="20"/>
      <c r="BM207" s="20"/>
      <c r="BN207" s="4"/>
    </row>
    <row r="208" spans="1:68" s="8" customFormat="1" ht="11.25" hidden="1">
      <c r="A208" s="38"/>
      <c r="B208" s="9" t="str">
        <f>"LEFŰZHETŐS TASAK"</f>
        <v>LEFŰZHETŐS TASAK</v>
      </c>
      <c r="C208" s="9"/>
      <c r="D208" s="20" t="s">
        <v>23</v>
      </c>
      <c r="E208" s="27"/>
      <c r="F208" s="27"/>
      <c r="G208" s="5"/>
      <c r="H208" s="32"/>
      <c r="I208" s="27"/>
      <c r="J208" s="27"/>
      <c r="K208" s="27"/>
      <c r="L208" s="27"/>
      <c r="M208" s="27"/>
      <c r="N208" s="27"/>
      <c r="O208" s="27"/>
      <c r="P208" s="27"/>
      <c r="Q208" s="5"/>
      <c r="R208" s="5"/>
      <c r="S208" s="5"/>
      <c r="T208" s="5"/>
      <c r="U208" s="5"/>
      <c r="V208" s="5"/>
      <c r="W208" s="27"/>
      <c r="X208" s="27"/>
      <c r="Y208" s="27"/>
      <c r="Z208" s="5"/>
      <c r="AA208" s="5"/>
      <c r="AB208" s="27"/>
      <c r="AC208" s="27"/>
      <c r="AD208" s="11"/>
      <c r="AE208" s="5"/>
      <c r="AF208" s="5"/>
      <c r="AG208" s="5"/>
      <c r="AH208" s="5"/>
      <c r="AI208" s="5"/>
      <c r="AJ208" s="5"/>
      <c r="AK208" s="5"/>
      <c r="AL208" s="5"/>
      <c r="AM208" s="5"/>
      <c r="AN208" s="17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27"/>
      <c r="BA208" s="5"/>
      <c r="BB208" s="5"/>
      <c r="BC208" s="5"/>
      <c r="BD208" s="5"/>
      <c r="BE208" s="5"/>
      <c r="BF208" s="27"/>
      <c r="BG208" s="27"/>
      <c r="BH208" s="5"/>
      <c r="BI208" s="5"/>
      <c r="BJ208" s="5">
        <f>SUM(E208:BI208)</f>
        <v>0</v>
      </c>
      <c r="BK208" s="20" t="s">
        <v>23</v>
      </c>
      <c r="BL208" s="20"/>
      <c r="BM208" s="20"/>
      <c r="BN208" s="5"/>
      <c r="BP208" s="9"/>
    </row>
    <row r="209" spans="1:66" s="9" customFormat="1" ht="11.25" hidden="1">
      <c r="A209" s="38"/>
      <c r="B209" s="9" t="str">
        <f>"LEPORELLÓ (1 PLD-OS)"</f>
        <v>LEPORELLÓ (1 PLD-OS)</v>
      </c>
      <c r="C209" s="9" t="s">
        <v>1</v>
      </c>
      <c r="D209" s="20" t="s">
        <v>23</v>
      </c>
      <c r="E209" s="26"/>
      <c r="F209" s="26"/>
      <c r="G209" s="4"/>
      <c r="H209" s="32"/>
      <c r="I209" s="26"/>
      <c r="J209" s="26"/>
      <c r="K209" s="26"/>
      <c r="L209" s="26"/>
      <c r="M209" s="26"/>
      <c r="N209" s="26"/>
      <c r="O209" s="26"/>
      <c r="P209" s="26"/>
      <c r="Q209" s="4"/>
      <c r="R209" s="4"/>
      <c r="S209" s="4"/>
      <c r="T209" s="4"/>
      <c r="U209" s="4"/>
      <c r="V209" s="4"/>
      <c r="W209" s="26"/>
      <c r="X209" s="26"/>
      <c r="Y209" s="26"/>
      <c r="Z209" s="4"/>
      <c r="AA209" s="4"/>
      <c r="AB209" s="26"/>
      <c r="AC209" s="26"/>
      <c r="AD209" s="10"/>
      <c r="AE209" s="4"/>
      <c r="AF209" s="4"/>
      <c r="AG209" s="4"/>
      <c r="AH209" s="4"/>
      <c r="AI209" s="4"/>
      <c r="AJ209" s="4"/>
      <c r="AK209" s="4"/>
      <c r="AL209" s="4"/>
      <c r="AM209" s="4"/>
      <c r="AN209" s="17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26"/>
      <c r="BA209" s="4"/>
      <c r="BB209" s="4"/>
      <c r="BC209" s="4"/>
      <c r="BD209" s="4"/>
      <c r="BE209" s="4"/>
      <c r="BF209" s="26"/>
      <c r="BG209" s="26"/>
      <c r="BH209" s="4"/>
      <c r="BI209" s="4"/>
      <c r="BJ209" s="5">
        <f>SUM(E209:BI209)</f>
        <v>0</v>
      </c>
      <c r="BK209" s="20" t="s">
        <v>23</v>
      </c>
      <c r="BL209" s="20"/>
      <c r="BM209" s="20"/>
      <c r="BN209" s="4"/>
    </row>
    <row r="210" spans="1:66" s="9" customFormat="1" ht="11.25" hidden="1">
      <c r="A210" s="38"/>
      <c r="B210" s="9" t="str">
        <f>"LEPORELLÓ (2 PLD-OS)"</f>
        <v>LEPORELLÓ (2 PLD-OS)</v>
      </c>
      <c r="C210" s="9" t="s">
        <v>1</v>
      </c>
      <c r="D210" s="20" t="s">
        <v>23</v>
      </c>
      <c r="E210" s="26"/>
      <c r="F210" s="26"/>
      <c r="G210" s="4"/>
      <c r="H210" s="32"/>
      <c r="I210" s="26"/>
      <c r="J210" s="26"/>
      <c r="K210" s="26"/>
      <c r="L210" s="26"/>
      <c r="M210" s="26"/>
      <c r="N210" s="26"/>
      <c r="O210" s="26"/>
      <c r="P210" s="26"/>
      <c r="Q210" s="4"/>
      <c r="R210" s="4"/>
      <c r="S210" s="4"/>
      <c r="T210" s="4"/>
      <c r="U210" s="4"/>
      <c r="V210" s="4"/>
      <c r="W210" s="26"/>
      <c r="X210" s="26"/>
      <c r="Y210" s="26"/>
      <c r="Z210" s="4"/>
      <c r="AA210" s="4"/>
      <c r="AB210" s="26"/>
      <c r="AC210" s="26"/>
      <c r="AD210" s="10"/>
      <c r="AE210" s="4"/>
      <c r="AF210" s="4"/>
      <c r="AG210" s="4"/>
      <c r="AH210" s="4"/>
      <c r="AI210" s="4"/>
      <c r="AJ210" s="4"/>
      <c r="AK210" s="4"/>
      <c r="AL210" s="4"/>
      <c r="AM210" s="4"/>
      <c r="AN210" s="17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26"/>
      <c r="BA210" s="4"/>
      <c r="BB210" s="4"/>
      <c r="BC210" s="4"/>
      <c r="BD210" s="4"/>
      <c r="BE210" s="4"/>
      <c r="BF210" s="26"/>
      <c r="BG210" s="26"/>
      <c r="BH210" s="4"/>
      <c r="BI210" s="4"/>
      <c r="BJ210" s="5">
        <f>SUM(E210:BI210)</f>
        <v>0</v>
      </c>
      <c r="BK210" s="20" t="s">
        <v>23</v>
      </c>
      <c r="BL210" s="20"/>
      <c r="BM210" s="20"/>
      <c r="BN210" s="4"/>
    </row>
    <row r="211" spans="1:68" s="9" customFormat="1" ht="11.25" hidden="1">
      <c r="A211" s="38"/>
      <c r="B211" s="9" t="str">
        <f>"LEPORELLO (SZÉLES) MÜLLER"</f>
        <v>LEPORELLO (SZÉLES) MÜLLER</v>
      </c>
      <c r="C211" s="9" t="str">
        <f>"382/1"</f>
        <v>382/1</v>
      </c>
      <c r="D211" s="20" t="s">
        <v>23</v>
      </c>
      <c r="E211" s="26"/>
      <c r="F211" s="26"/>
      <c r="G211" s="4"/>
      <c r="H211" s="32"/>
      <c r="I211" s="26"/>
      <c r="J211" s="26"/>
      <c r="K211" s="26"/>
      <c r="L211" s="26"/>
      <c r="M211" s="26"/>
      <c r="N211" s="26"/>
      <c r="O211" s="26"/>
      <c r="P211" s="26"/>
      <c r="Q211" s="4"/>
      <c r="R211" s="4"/>
      <c r="S211" s="4"/>
      <c r="T211" s="4"/>
      <c r="U211" s="4"/>
      <c r="V211" s="4"/>
      <c r="W211" s="26"/>
      <c r="X211" s="26"/>
      <c r="Y211" s="26"/>
      <c r="Z211" s="4"/>
      <c r="AA211" s="4"/>
      <c r="AB211" s="26"/>
      <c r="AC211" s="26"/>
      <c r="AD211" s="10"/>
      <c r="AE211" s="4"/>
      <c r="AF211" s="4"/>
      <c r="AG211" s="4"/>
      <c r="AH211" s="4"/>
      <c r="AI211" s="4"/>
      <c r="AJ211" s="4"/>
      <c r="AK211" s="4"/>
      <c r="AL211" s="4"/>
      <c r="AM211" s="4"/>
      <c r="AN211" s="17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26"/>
      <c r="BA211" s="4"/>
      <c r="BB211" s="4"/>
      <c r="BC211" s="4"/>
      <c r="BD211" s="4"/>
      <c r="BE211" s="4"/>
      <c r="BF211" s="26"/>
      <c r="BG211" s="26"/>
      <c r="BH211" s="4"/>
      <c r="BI211" s="4"/>
      <c r="BJ211" s="5">
        <f>SUM(E211:BI211)</f>
        <v>0</v>
      </c>
      <c r="BK211" s="20" t="s">
        <v>23</v>
      </c>
      <c r="BL211" s="20"/>
      <c r="BM211" s="20"/>
      <c r="BN211" s="4"/>
      <c r="BP211" s="8"/>
    </row>
    <row r="212" spans="1:68" s="8" customFormat="1" ht="11.25" hidden="1">
      <c r="A212" s="38"/>
      <c r="B212" s="9" t="str">
        <f>"LÉPTÉKES VONALZÓ"</f>
        <v>LÉPTÉKES VONALZÓ</v>
      </c>
      <c r="C212" s="9" t="str">
        <f>"601"</f>
        <v>601</v>
      </c>
      <c r="D212" s="20" t="s">
        <v>23</v>
      </c>
      <c r="E212" s="27"/>
      <c r="F212" s="27"/>
      <c r="G212" s="5"/>
      <c r="H212" s="32"/>
      <c r="I212" s="27"/>
      <c r="J212" s="27"/>
      <c r="K212" s="27"/>
      <c r="L212" s="27"/>
      <c r="M212" s="27"/>
      <c r="N212" s="27"/>
      <c r="O212" s="27"/>
      <c r="P212" s="27"/>
      <c r="Q212" s="5"/>
      <c r="R212" s="5"/>
      <c r="S212" s="5"/>
      <c r="T212" s="5"/>
      <c r="U212" s="5"/>
      <c r="V212" s="5"/>
      <c r="W212" s="27"/>
      <c r="X212" s="27"/>
      <c r="Y212" s="27"/>
      <c r="Z212" s="5"/>
      <c r="AA212" s="5"/>
      <c r="AB212" s="27"/>
      <c r="AC212" s="27"/>
      <c r="AD212" s="11"/>
      <c r="AE212" s="5"/>
      <c r="AF212" s="5"/>
      <c r="AG212" s="5"/>
      <c r="AH212" s="5"/>
      <c r="AI212" s="5"/>
      <c r="AJ212" s="5"/>
      <c r="AK212" s="5"/>
      <c r="AL212" s="5"/>
      <c r="AM212" s="5"/>
      <c r="AN212" s="17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27"/>
      <c r="BA212" s="5"/>
      <c r="BB212" s="5"/>
      <c r="BC212" s="5"/>
      <c r="BD212" s="5"/>
      <c r="BE212" s="5"/>
      <c r="BF212" s="27"/>
      <c r="BG212" s="27"/>
      <c r="BH212" s="5"/>
      <c r="BI212" s="5"/>
      <c r="BJ212" s="5">
        <f>SUM(E212:BI212)</f>
        <v>0</v>
      </c>
      <c r="BK212" s="20" t="s">
        <v>23</v>
      </c>
      <c r="BL212" s="20"/>
      <c r="BM212" s="20"/>
      <c r="BN212" s="5"/>
      <c r="BP212" s="9"/>
    </row>
    <row r="213" spans="1:68" s="9" customFormat="1" ht="11.25" hidden="1">
      <c r="A213" s="38"/>
      <c r="B213" s="9" t="str">
        <f>"LEVÉLBONTÓ KÉS"</f>
        <v>LEVÉLBONTÓ KÉS</v>
      </c>
      <c r="D213" s="20" t="s">
        <v>23</v>
      </c>
      <c r="E213" s="26"/>
      <c r="F213" s="26"/>
      <c r="G213" s="4"/>
      <c r="H213" s="32"/>
      <c r="I213" s="26"/>
      <c r="J213" s="26"/>
      <c r="K213" s="26"/>
      <c r="L213" s="26"/>
      <c r="M213" s="26"/>
      <c r="N213" s="26"/>
      <c r="O213" s="26"/>
      <c r="P213" s="26"/>
      <c r="Q213" s="4"/>
      <c r="R213" s="4"/>
      <c r="S213" s="4"/>
      <c r="T213" s="4"/>
      <c r="U213" s="4"/>
      <c r="V213" s="4"/>
      <c r="W213" s="26"/>
      <c r="X213" s="26"/>
      <c r="Y213" s="26"/>
      <c r="Z213" s="4"/>
      <c r="AA213" s="4"/>
      <c r="AB213" s="26"/>
      <c r="AC213" s="26"/>
      <c r="AD213" s="10"/>
      <c r="AE213" s="4"/>
      <c r="AF213" s="4"/>
      <c r="AG213" s="4"/>
      <c r="AH213" s="4"/>
      <c r="AI213" s="4"/>
      <c r="AJ213" s="4"/>
      <c r="AK213" s="4"/>
      <c r="AL213" s="4"/>
      <c r="AM213" s="4"/>
      <c r="AN213" s="17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26"/>
      <c r="BA213" s="4"/>
      <c r="BB213" s="4"/>
      <c r="BC213" s="4"/>
      <c r="BD213" s="4"/>
      <c r="BE213" s="4"/>
      <c r="BF213" s="26"/>
      <c r="BG213" s="26"/>
      <c r="BH213" s="4"/>
      <c r="BI213" s="4"/>
      <c r="BJ213" s="5">
        <f>SUM(E213:BI213)</f>
        <v>0</v>
      </c>
      <c r="BK213" s="20" t="s">
        <v>23</v>
      </c>
      <c r="BL213" s="20"/>
      <c r="BM213" s="20"/>
      <c r="BN213" s="4"/>
      <c r="BP213" s="8"/>
    </row>
    <row r="214" spans="1:66" s="8" customFormat="1" ht="11.25" hidden="1">
      <c r="A214" s="38"/>
      <c r="B214" s="9" t="str">
        <f>"LYUKASZTÓGÉP"</f>
        <v>LYUKASZTÓGÉP</v>
      </c>
      <c r="C214" s="9" t="str">
        <f>"EAGLE 837 L"</f>
        <v>EAGLE 837 L</v>
      </c>
      <c r="D214" s="20" t="s">
        <v>23</v>
      </c>
      <c r="E214" s="27"/>
      <c r="F214" s="27"/>
      <c r="G214" s="5"/>
      <c r="H214" s="32"/>
      <c r="I214" s="27"/>
      <c r="J214" s="27"/>
      <c r="K214" s="27"/>
      <c r="L214" s="27"/>
      <c r="M214" s="27"/>
      <c r="N214" s="27"/>
      <c r="O214" s="27"/>
      <c r="P214" s="27"/>
      <c r="Q214" s="5"/>
      <c r="R214" s="5"/>
      <c r="S214" s="5"/>
      <c r="T214" s="5"/>
      <c r="U214" s="5"/>
      <c r="V214" s="5"/>
      <c r="W214" s="27"/>
      <c r="X214" s="27"/>
      <c r="Y214" s="27"/>
      <c r="Z214" s="5"/>
      <c r="AA214" s="5"/>
      <c r="AB214" s="27"/>
      <c r="AC214" s="27"/>
      <c r="AD214" s="11"/>
      <c r="AE214" s="5"/>
      <c r="AF214" s="5"/>
      <c r="AG214" s="5"/>
      <c r="AH214" s="5"/>
      <c r="AI214" s="5"/>
      <c r="AJ214" s="5"/>
      <c r="AK214" s="5"/>
      <c r="AL214" s="5"/>
      <c r="AM214" s="5"/>
      <c r="AN214" s="17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27"/>
      <c r="BA214" s="5"/>
      <c r="BB214" s="5"/>
      <c r="BC214" s="5"/>
      <c r="BD214" s="5"/>
      <c r="BE214" s="5"/>
      <c r="BF214" s="27"/>
      <c r="BG214" s="27"/>
      <c r="BH214" s="5"/>
      <c r="BI214" s="5"/>
      <c r="BJ214" s="5">
        <f>SUM(E214:BI214)</f>
        <v>0</v>
      </c>
      <c r="BK214" s="20" t="s">
        <v>23</v>
      </c>
      <c r="BL214" s="20"/>
      <c r="BM214" s="20"/>
      <c r="BN214" s="5"/>
    </row>
    <row r="215" spans="1:66" s="8" customFormat="1" ht="11.25" hidden="1">
      <c r="A215" s="38"/>
      <c r="B215" s="9" t="str">
        <f>"LYUKASZTÓGÉP"</f>
        <v>LYUKASZTÓGÉP</v>
      </c>
      <c r="C215" s="9" t="str">
        <f>"RAPESCO 820-P"</f>
        <v>RAPESCO 820-P</v>
      </c>
      <c r="D215" s="20" t="s">
        <v>23</v>
      </c>
      <c r="E215" s="27"/>
      <c r="F215" s="27"/>
      <c r="G215" s="5"/>
      <c r="H215" s="32"/>
      <c r="I215" s="27"/>
      <c r="J215" s="27"/>
      <c r="K215" s="27"/>
      <c r="L215" s="27"/>
      <c r="M215" s="27"/>
      <c r="N215" s="27"/>
      <c r="O215" s="27"/>
      <c r="P215" s="27"/>
      <c r="Q215" s="5"/>
      <c r="R215" s="5"/>
      <c r="S215" s="5"/>
      <c r="T215" s="5"/>
      <c r="U215" s="5"/>
      <c r="V215" s="5"/>
      <c r="W215" s="27"/>
      <c r="X215" s="27"/>
      <c r="Y215" s="27"/>
      <c r="Z215" s="5"/>
      <c r="AA215" s="5"/>
      <c r="AB215" s="27"/>
      <c r="AC215" s="27"/>
      <c r="AD215" s="11"/>
      <c r="AE215" s="5"/>
      <c r="AF215" s="5"/>
      <c r="AG215" s="5"/>
      <c r="AH215" s="5"/>
      <c r="AI215" s="5"/>
      <c r="AJ215" s="5"/>
      <c r="AK215" s="5"/>
      <c r="AL215" s="5"/>
      <c r="AM215" s="5"/>
      <c r="AN215" s="17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27"/>
      <c r="BA215" s="5"/>
      <c r="BB215" s="5"/>
      <c r="BC215" s="5"/>
      <c r="BD215" s="5"/>
      <c r="BE215" s="5"/>
      <c r="BF215" s="27"/>
      <c r="BG215" s="27"/>
      <c r="BH215" s="5"/>
      <c r="BI215" s="5"/>
      <c r="BJ215" s="5">
        <f>SUM(E215:BI215)</f>
        <v>0</v>
      </c>
      <c r="BK215" s="20" t="s">
        <v>23</v>
      </c>
      <c r="BL215" s="20"/>
      <c r="BM215" s="20"/>
      <c r="BN215" s="5"/>
    </row>
    <row r="216" spans="1:66" s="8" customFormat="1" ht="11.25" hidden="1">
      <c r="A216" s="38"/>
      <c r="B216" s="9" t="str">
        <f>"LYUKASZTÓGÉP"</f>
        <v>LYUKASZTÓGÉP</v>
      </c>
      <c r="C216" s="9" t="str">
        <f>"SAX 318"</f>
        <v>SAX 318</v>
      </c>
      <c r="D216" s="20" t="s">
        <v>23</v>
      </c>
      <c r="E216" s="27"/>
      <c r="F216" s="27"/>
      <c r="G216" s="5"/>
      <c r="H216" s="32"/>
      <c r="I216" s="27"/>
      <c r="J216" s="27"/>
      <c r="K216" s="27"/>
      <c r="L216" s="27"/>
      <c r="M216" s="27"/>
      <c r="N216" s="27"/>
      <c r="O216" s="27"/>
      <c r="P216" s="27"/>
      <c r="Q216" s="5"/>
      <c r="R216" s="5"/>
      <c r="S216" s="5"/>
      <c r="T216" s="5"/>
      <c r="U216" s="5"/>
      <c r="V216" s="5"/>
      <c r="W216" s="27"/>
      <c r="X216" s="27"/>
      <c r="Y216" s="27"/>
      <c r="Z216" s="5"/>
      <c r="AA216" s="5"/>
      <c r="AB216" s="27"/>
      <c r="AC216" s="27"/>
      <c r="AD216" s="11"/>
      <c r="AE216" s="5"/>
      <c r="AF216" s="5"/>
      <c r="AG216" s="5"/>
      <c r="AH216" s="5"/>
      <c r="AI216" s="5"/>
      <c r="AJ216" s="5"/>
      <c r="AK216" s="5"/>
      <c r="AL216" s="5"/>
      <c r="AM216" s="5"/>
      <c r="AN216" s="17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27"/>
      <c r="BA216" s="5"/>
      <c r="BB216" s="5"/>
      <c r="BC216" s="5"/>
      <c r="BD216" s="5"/>
      <c r="BE216" s="5"/>
      <c r="BF216" s="27"/>
      <c r="BG216" s="27"/>
      <c r="BH216" s="5"/>
      <c r="BI216" s="5"/>
      <c r="BJ216" s="5">
        <f>SUM(E216:BI216)</f>
        <v>0</v>
      </c>
      <c r="BK216" s="20" t="s">
        <v>23</v>
      </c>
      <c r="BL216" s="20"/>
      <c r="BM216" s="20"/>
      <c r="BN216" s="5"/>
    </row>
    <row r="217" spans="1:66" s="8" customFormat="1" ht="11.25" hidden="1">
      <c r="A217" s="38"/>
      <c r="B217" s="9" t="str">
        <f>"MAGIC CLIP ADAGOLÓ"</f>
        <v>MAGIC CLIP ADAGOLÓ</v>
      </c>
      <c r="C217" s="9"/>
      <c r="D217" s="20" t="s">
        <v>23</v>
      </c>
      <c r="E217" s="27"/>
      <c r="F217" s="27"/>
      <c r="G217" s="5"/>
      <c r="H217" s="32"/>
      <c r="I217" s="27"/>
      <c r="J217" s="27"/>
      <c r="K217" s="27"/>
      <c r="L217" s="27"/>
      <c r="M217" s="27"/>
      <c r="N217" s="27"/>
      <c r="O217" s="27"/>
      <c r="P217" s="27"/>
      <c r="Q217" s="5"/>
      <c r="R217" s="5"/>
      <c r="S217" s="5"/>
      <c r="T217" s="5"/>
      <c r="U217" s="5"/>
      <c r="V217" s="5"/>
      <c r="W217" s="27"/>
      <c r="X217" s="27"/>
      <c r="Y217" s="27"/>
      <c r="Z217" s="5"/>
      <c r="AA217" s="5"/>
      <c r="AB217" s="27"/>
      <c r="AC217" s="27"/>
      <c r="AD217" s="11"/>
      <c r="AE217" s="5"/>
      <c r="AF217" s="5"/>
      <c r="AG217" s="5"/>
      <c r="AH217" s="5"/>
      <c r="AI217" s="5"/>
      <c r="AJ217" s="5"/>
      <c r="AK217" s="5"/>
      <c r="AL217" s="5"/>
      <c r="AM217" s="5"/>
      <c r="AN217" s="17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27"/>
      <c r="BA217" s="5"/>
      <c r="BB217" s="5"/>
      <c r="BC217" s="5"/>
      <c r="BD217" s="5"/>
      <c r="BE217" s="5"/>
      <c r="BF217" s="27"/>
      <c r="BG217" s="27"/>
      <c r="BH217" s="5"/>
      <c r="BI217" s="5"/>
      <c r="BJ217" s="5">
        <f>SUM(E217:BI217)</f>
        <v>0</v>
      </c>
      <c r="BK217" s="20" t="s">
        <v>23</v>
      </c>
      <c r="BL217" s="20"/>
      <c r="BM217" s="20"/>
      <c r="BN217" s="5"/>
    </row>
    <row r="218" spans="1:66" s="8" customFormat="1" ht="11.25">
      <c r="A218" s="38" t="s">
        <v>266</v>
      </c>
      <c r="B218" s="9" t="s">
        <v>34</v>
      </c>
      <c r="C218" s="9" t="str">
        <f>"PRITT"</f>
        <v>PRITT</v>
      </c>
      <c r="D218" s="20" t="s">
        <v>23</v>
      </c>
      <c r="E218" s="26"/>
      <c r="F218" s="26"/>
      <c r="G218" s="4"/>
      <c r="H218" s="32"/>
      <c r="I218" s="26"/>
      <c r="J218" s="26"/>
      <c r="K218" s="26"/>
      <c r="L218" s="26"/>
      <c r="M218" s="26"/>
      <c r="N218" s="26"/>
      <c r="O218" s="26"/>
      <c r="P218" s="26"/>
      <c r="Q218" s="4"/>
      <c r="R218" s="4"/>
      <c r="S218" s="4"/>
      <c r="T218" s="4"/>
      <c r="U218" s="4"/>
      <c r="V218" s="4"/>
      <c r="W218" s="26">
        <v>1</v>
      </c>
      <c r="X218" s="26"/>
      <c r="Y218" s="26"/>
      <c r="Z218" s="4"/>
      <c r="AA218" s="4"/>
      <c r="AB218" s="26">
        <v>1</v>
      </c>
      <c r="AC218" s="26"/>
      <c r="AD218" s="10"/>
      <c r="AE218" s="4"/>
      <c r="AF218" s="4"/>
      <c r="AG218" s="4"/>
      <c r="AH218" s="4"/>
      <c r="AI218" s="4"/>
      <c r="AJ218" s="4"/>
      <c r="AK218" s="4"/>
      <c r="AL218" s="4"/>
      <c r="AM218" s="4"/>
      <c r="AN218" s="17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26"/>
      <c r="BA218" s="4"/>
      <c r="BB218" s="4"/>
      <c r="BC218" s="4"/>
      <c r="BD218" s="4"/>
      <c r="BE218" s="4"/>
      <c r="BF218" s="26"/>
      <c r="BG218" s="26"/>
      <c r="BH218" s="4"/>
      <c r="BI218" s="4"/>
      <c r="BJ218" s="5">
        <f>SUM(E218:BI218)</f>
        <v>2</v>
      </c>
      <c r="BK218" s="20" t="s">
        <v>23</v>
      </c>
      <c r="BL218" s="20"/>
      <c r="BM218" s="20"/>
      <c r="BN218" s="5"/>
    </row>
    <row r="219" spans="1:66" s="8" customFormat="1" ht="11.25">
      <c r="A219" s="38" t="s">
        <v>267</v>
      </c>
      <c r="B219" s="9" t="s">
        <v>169</v>
      </c>
      <c r="C219" s="9" t="s">
        <v>39</v>
      </c>
      <c r="D219" s="20" t="s">
        <v>23</v>
      </c>
      <c r="E219" s="27"/>
      <c r="F219" s="27"/>
      <c r="G219" s="5"/>
      <c r="H219" s="32"/>
      <c r="I219" s="27"/>
      <c r="J219" s="27"/>
      <c r="K219" s="27">
        <v>2</v>
      </c>
      <c r="L219" s="27"/>
      <c r="M219" s="27"/>
      <c r="N219" s="27"/>
      <c r="O219" s="27"/>
      <c r="P219" s="27"/>
      <c r="Q219" s="5"/>
      <c r="R219" s="5"/>
      <c r="S219" s="5"/>
      <c r="T219" s="5"/>
      <c r="U219" s="5"/>
      <c r="V219" s="5"/>
      <c r="W219" s="27"/>
      <c r="X219" s="27"/>
      <c r="Y219" s="27"/>
      <c r="Z219" s="5"/>
      <c r="AA219" s="5"/>
      <c r="AB219" s="27"/>
      <c r="AC219" s="27"/>
      <c r="AD219" s="11"/>
      <c r="AE219" s="5"/>
      <c r="AF219" s="5"/>
      <c r="AG219" s="5"/>
      <c r="AH219" s="5"/>
      <c r="AI219" s="5"/>
      <c r="AJ219" s="5"/>
      <c r="AK219" s="5"/>
      <c r="AL219" s="5"/>
      <c r="AM219" s="5"/>
      <c r="AN219" s="17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27"/>
      <c r="BA219" s="5"/>
      <c r="BB219" s="5"/>
      <c r="BC219" s="5"/>
      <c r="BD219" s="5"/>
      <c r="BE219" s="5"/>
      <c r="BF219" s="27"/>
      <c r="BG219" s="27"/>
      <c r="BH219" s="5"/>
      <c r="BI219" s="5"/>
      <c r="BJ219" s="5">
        <f>SUM(E219:BI219)</f>
        <v>2</v>
      </c>
      <c r="BK219" s="20" t="s">
        <v>23</v>
      </c>
      <c r="BL219" s="20"/>
      <c r="BM219" s="20"/>
      <c r="BN219" s="5"/>
    </row>
    <row r="220" spans="1:66" s="8" customFormat="1" ht="11.25">
      <c r="A220" s="38" t="s">
        <v>268</v>
      </c>
      <c r="B220" s="9" t="s">
        <v>41</v>
      </c>
      <c r="C220" s="9" t="s">
        <v>131</v>
      </c>
      <c r="D220" s="20" t="s">
        <v>23</v>
      </c>
      <c r="E220" s="27">
        <v>10</v>
      </c>
      <c r="F220" s="27"/>
      <c r="G220" s="5"/>
      <c r="H220" s="32"/>
      <c r="I220" s="27"/>
      <c r="J220" s="27"/>
      <c r="K220" s="27"/>
      <c r="L220" s="27"/>
      <c r="M220" s="27"/>
      <c r="N220" s="27"/>
      <c r="O220" s="27"/>
      <c r="P220" s="27"/>
      <c r="Q220" s="5">
        <v>5</v>
      </c>
      <c r="R220" s="5"/>
      <c r="S220" s="5"/>
      <c r="T220" s="5"/>
      <c r="U220" s="5"/>
      <c r="V220" s="5"/>
      <c r="W220" s="27"/>
      <c r="X220" s="27"/>
      <c r="Y220" s="27"/>
      <c r="Z220" s="5"/>
      <c r="AA220" s="5"/>
      <c r="AB220" s="27"/>
      <c r="AC220" s="27"/>
      <c r="AD220" s="11"/>
      <c r="AE220" s="5"/>
      <c r="AF220" s="5"/>
      <c r="AG220" s="5"/>
      <c r="AH220" s="5"/>
      <c r="AI220" s="5"/>
      <c r="AJ220" s="5"/>
      <c r="AK220" s="5"/>
      <c r="AL220" s="5"/>
      <c r="AM220" s="5"/>
      <c r="AN220" s="17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27"/>
      <c r="BA220" s="5"/>
      <c r="BB220" s="5"/>
      <c r="BC220" s="5"/>
      <c r="BD220" s="5"/>
      <c r="BE220" s="5"/>
      <c r="BF220" s="27"/>
      <c r="BG220" s="27"/>
      <c r="BH220" s="5"/>
      <c r="BI220" s="5"/>
      <c r="BJ220" s="5">
        <f>SUM(E220:BI220)</f>
        <v>15</v>
      </c>
      <c r="BK220" s="20" t="s">
        <v>23</v>
      </c>
      <c r="BL220" s="20"/>
      <c r="BM220" s="20"/>
      <c r="BN220" s="5"/>
    </row>
    <row r="221" spans="1:66" s="8" customFormat="1" ht="11.25">
      <c r="A221" s="38" t="s">
        <v>269</v>
      </c>
      <c r="B221" s="9" t="s">
        <v>41</v>
      </c>
      <c r="C221" s="9" t="s">
        <v>117</v>
      </c>
      <c r="D221" s="20" t="s">
        <v>23</v>
      </c>
      <c r="E221" s="27"/>
      <c r="F221" s="27"/>
      <c r="G221" s="5"/>
      <c r="H221" s="32"/>
      <c r="I221" s="27"/>
      <c r="J221" s="27"/>
      <c r="K221" s="27"/>
      <c r="L221" s="27"/>
      <c r="M221" s="27"/>
      <c r="N221" s="27"/>
      <c r="O221" s="27"/>
      <c r="P221" s="27"/>
      <c r="Q221" s="5">
        <v>5</v>
      </c>
      <c r="R221" s="5"/>
      <c r="S221" s="5"/>
      <c r="T221" s="5"/>
      <c r="U221" s="5"/>
      <c r="V221" s="5"/>
      <c r="W221" s="27"/>
      <c r="X221" s="27"/>
      <c r="Y221" s="27"/>
      <c r="Z221" s="5"/>
      <c r="AA221" s="5"/>
      <c r="AB221" s="27"/>
      <c r="AC221" s="27"/>
      <c r="AD221" s="11"/>
      <c r="AE221" s="5"/>
      <c r="AF221" s="5"/>
      <c r="AG221" s="5"/>
      <c r="AH221" s="5"/>
      <c r="AI221" s="5"/>
      <c r="AJ221" s="5"/>
      <c r="AK221" s="5"/>
      <c r="AL221" s="5"/>
      <c r="AM221" s="5"/>
      <c r="AN221" s="17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27"/>
      <c r="BA221" s="5">
        <v>12</v>
      </c>
      <c r="BB221" s="5"/>
      <c r="BC221" s="5"/>
      <c r="BD221" s="5"/>
      <c r="BE221" s="5"/>
      <c r="BF221" s="27"/>
      <c r="BG221" s="27"/>
      <c r="BH221" s="5"/>
      <c r="BI221" s="5"/>
      <c r="BJ221" s="5">
        <f>SUM(E221:BI221)</f>
        <v>17</v>
      </c>
      <c r="BK221" s="20" t="s">
        <v>23</v>
      </c>
      <c r="BL221" s="20"/>
      <c r="BM221" s="20"/>
      <c r="BN221" s="5"/>
    </row>
    <row r="222" spans="1:66" s="8" customFormat="1" ht="11.25">
      <c r="A222" s="38" t="s">
        <v>270</v>
      </c>
      <c r="B222" s="9" t="s">
        <v>41</v>
      </c>
      <c r="C222" s="9" t="s">
        <v>69</v>
      </c>
      <c r="D222" s="20" t="s">
        <v>23</v>
      </c>
      <c r="E222" s="27"/>
      <c r="F222" s="27">
        <v>5</v>
      </c>
      <c r="G222" s="5"/>
      <c r="H222" s="32"/>
      <c r="I222" s="27"/>
      <c r="J222" s="27"/>
      <c r="K222" s="27"/>
      <c r="L222" s="27"/>
      <c r="M222" s="27"/>
      <c r="N222" s="27"/>
      <c r="O222" s="27"/>
      <c r="P222" s="27"/>
      <c r="Q222" s="5"/>
      <c r="R222" s="5"/>
      <c r="S222" s="5"/>
      <c r="T222" s="5"/>
      <c r="U222" s="5"/>
      <c r="V222" s="5"/>
      <c r="W222" s="27"/>
      <c r="X222" s="27"/>
      <c r="Y222" s="27"/>
      <c r="Z222" s="5"/>
      <c r="AA222" s="5"/>
      <c r="AB222" s="27">
        <v>2</v>
      </c>
      <c r="AC222" s="27"/>
      <c r="AD222" s="11"/>
      <c r="AE222" s="5"/>
      <c r="AF222" s="5"/>
      <c r="AG222" s="5"/>
      <c r="AH222" s="5"/>
      <c r="AI222" s="5"/>
      <c r="AJ222" s="5"/>
      <c r="AK222" s="5"/>
      <c r="AL222" s="5"/>
      <c r="AM222" s="5"/>
      <c r="AN222" s="17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27"/>
      <c r="BA222" s="5"/>
      <c r="BB222" s="5"/>
      <c r="BC222" s="5"/>
      <c r="BD222" s="5"/>
      <c r="BE222" s="5"/>
      <c r="BF222" s="27"/>
      <c r="BG222" s="27"/>
      <c r="BH222" s="5"/>
      <c r="BI222" s="5"/>
      <c r="BJ222" s="5">
        <f>SUM(E222:BI222)</f>
        <v>7</v>
      </c>
      <c r="BK222" s="20" t="s">
        <v>23</v>
      </c>
      <c r="BL222" s="20"/>
      <c r="BM222" s="20"/>
      <c r="BN222" s="5"/>
    </row>
    <row r="223" spans="1:66" s="9" customFormat="1" ht="11.25" hidden="1">
      <c r="A223" s="38"/>
      <c r="B223" s="9" t="str">
        <f>"MUNKABALESETI JEGYZŐKÖNYV"</f>
        <v>MUNKABALESETI JEGYZŐKÖNYV</v>
      </c>
      <c r="C223" s="9" t="str">
        <f>"346/A"</f>
        <v>346/A</v>
      </c>
      <c r="D223" s="20" t="s">
        <v>23</v>
      </c>
      <c r="E223" s="26"/>
      <c r="F223" s="26"/>
      <c r="G223" s="4"/>
      <c r="H223" s="32"/>
      <c r="I223" s="26"/>
      <c r="J223" s="26"/>
      <c r="K223" s="26"/>
      <c r="L223" s="26"/>
      <c r="M223" s="26"/>
      <c r="N223" s="26"/>
      <c r="O223" s="26"/>
      <c r="P223" s="26"/>
      <c r="Q223" s="4"/>
      <c r="R223" s="4"/>
      <c r="S223" s="4"/>
      <c r="T223" s="4"/>
      <c r="U223" s="4"/>
      <c r="V223" s="4"/>
      <c r="W223" s="26"/>
      <c r="X223" s="26"/>
      <c r="Y223" s="26"/>
      <c r="Z223" s="4"/>
      <c r="AA223" s="4"/>
      <c r="AB223" s="26"/>
      <c r="AC223" s="26"/>
      <c r="AD223" s="10"/>
      <c r="AE223" s="4"/>
      <c r="AF223" s="4"/>
      <c r="AG223" s="4"/>
      <c r="AH223" s="4"/>
      <c r="AI223" s="4"/>
      <c r="AJ223" s="4"/>
      <c r="AK223" s="4"/>
      <c r="AL223" s="4"/>
      <c r="AM223" s="4"/>
      <c r="AN223" s="17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26"/>
      <c r="BA223" s="4"/>
      <c r="BB223" s="4"/>
      <c r="BC223" s="4"/>
      <c r="BD223" s="4"/>
      <c r="BE223" s="4"/>
      <c r="BF223" s="26"/>
      <c r="BG223" s="26"/>
      <c r="BH223" s="4"/>
      <c r="BI223" s="4"/>
      <c r="BJ223" s="5">
        <f>SUM(E223:BI223)</f>
        <v>0</v>
      </c>
      <c r="BK223" s="17"/>
      <c r="BL223" s="17"/>
      <c r="BM223" s="17"/>
      <c r="BN223" s="4"/>
    </row>
    <row r="224" spans="1:66" s="9" customFormat="1" ht="11.25" hidden="1">
      <c r="A224" s="38"/>
      <c r="B224" s="9" t="str">
        <f>"MUNKAHELYI ITTASSÁGI JEGYZŐKÖNYV"</f>
        <v>MUNKAHELYI ITTASSÁGI JEGYZŐKÖNYV</v>
      </c>
      <c r="D224" s="20" t="s">
        <v>23</v>
      </c>
      <c r="E224" s="26"/>
      <c r="F224" s="26"/>
      <c r="G224" s="4"/>
      <c r="H224" s="32"/>
      <c r="I224" s="26"/>
      <c r="J224" s="26"/>
      <c r="K224" s="26"/>
      <c r="L224" s="26"/>
      <c r="M224" s="26"/>
      <c r="N224" s="26"/>
      <c r="O224" s="26"/>
      <c r="P224" s="26"/>
      <c r="Q224" s="4"/>
      <c r="R224" s="4"/>
      <c r="S224" s="4"/>
      <c r="T224" s="4"/>
      <c r="U224" s="4"/>
      <c r="V224" s="4"/>
      <c r="W224" s="26"/>
      <c r="X224" s="26"/>
      <c r="Y224" s="26"/>
      <c r="Z224" s="4"/>
      <c r="AA224" s="4"/>
      <c r="AB224" s="26"/>
      <c r="AC224" s="26"/>
      <c r="AD224" s="10"/>
      <c r="AE224" s="4"/>
      <c r="AF224" s="4"/>
      <c r="AG224" s="4"/>
      <c r="AH224" s="4"/>
      <c r="AI224" s="4"/>
      <c r="AJ224" s="4"/>
      <c r="AK224" s="4"/>
      <c r="AL224" s="4"/>
      <c r="AM224" s="4"/>
      <c r="AN224" s="17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26"/>
      <c r="BA224" s="4"/>
      <c r="BB224" s="4"/>
      <c r="BC224" s="4"/>
      <c r="BD224" s="4"/>
      <c r="BE224" s="4"/>
      <c r="BF224" s="26"/>
      <c r="BG224" s="26"/>
      <c r="BH224" s="4"/>
      <c r="BI224" s="4"/>
      <c r="BJ224" s="5">
        <f>SUM(E224:BI224)</f>
        <v>0</v>
      </c>
      <c r="BK224" s="17"/>
      <c r="BL224" s="17"/>
      <c r="BM224" s="17"/>
      <c r="BN224" s="4"/>
    </row>
    <row r="225" spans="1:66" s="9" customFormat="1" ht="11.25" hidden="1">
      <c r="A225" s="38"/>
      <c r="B225" s="9" t="str">
        <f>"MUNKAHELYI MUNKABALESETI NAPLÓ"</f>
        <v>MUNKAHELYI MUNKABALESETI NAPLÓ</v>
      </c>
      <c r="C225" s="9" t="str">
        <f>"347"</f>
        <v>347</v>
      </c>
      <c r="D225" s="20" t="s">
        <v>23</v>
      </c>
      <c r="E225" s="26"/>
      <c r="F225" s="26"/>
      <c r="G225" s="4"/>
      <c r="H225" s="32"/>
      <c r="I225" s="26"/>
      <c r="J225" s="26"/>
      <c r="K225" s="26"/>
      <c r="L225" s="26"/>
      <c r="M225" s="26"/>
      <c r="N225" s="26"/>
      <c r="O225" s="26"/>
      <c r="P225" s="26"/>
      <c r="Q225" s="4"/>
      <c r="R225" s="4"/>
      <c r="S225" s="4"/>
      <c r="T225" s="4"/>
      <c r="U225" s="4"/>
      <c r="V225" s="4"/>
      <c r="W225" s="26"/>
      <c r="X225" s="26"/>
      <c r="Y225" s="26"/>
      <c r="Z225" s="4"/>
      <c r="AA225" s="4"/>
      <c r="AB225" s="26"/>
      <c r="AC225" s="26"/>
      <c r="AD225" s="10"/>
      <c r="AE225" s="4"/>
      <c r="AF225" s="4"/>
      <c r="AG225" s="4"/>
      <c r="AH225" s="4"/>
      <c r="AI225" s="4"/>
      <c r="AJ225" s="4"/>
      <c r="AK225" s="4"/>
      <c r="AL225" s="4"/>
      <c r="AM225" s="4"/>
      <c r="AN225" s="17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26"/>
      <c r="BA225" s="4"/>
      <c r="BB225" s="4"/>
      <c r="BC225" s="4"/>
      <c r="BD225" s="4"/>
      <c r="BE225" s="4"/>
      <c r="BF225" s="26"/>
      <c r="BG225" s="26"/>
      <c r="BH225" s="4"/>
      <c r="BI225" s="4"/>
      <c r="BJ225" s="5">
        <f>SUM(E225:BI225)</f>
        <v>0</v>
      </c>
      <c r="BK225" s="17"/>
      <c r="BL225" s="17"/>
      <c r="BM225" s="17"/>
      <c r="BN225" s="4"/>
    </row>
    <row r="226" spans="1:66" s="9" customFormat="1" ht="11.25" hidden="1">
      <c r="A226" s="38"/>
      <c r="B226" s="9" t="str">
        <f>"MUNKAKÖRI ALK. ITTASSÁGI NAPLÓ"</f>
        <v>MUNKAKÖRI ALK. ITTASSÁGI NAPLÓ</v>
      </c>
      <c r="D226" s="20" t="s">
        <v>23</v>
      </c>
      <c r="E226" s="26"/>
      <c r="F226" s="26"/>
      <c r="G226" s="4"/>
      <c r="H226" s="32"/>
      <c r="I226" s="26"/>
      <c r="J226" s="26"/>
      <c r="K226" s="26"/>
      <c r="L226" s="26"/>
      <c r="M226" s="26"/>
      <c r="N226" s="26"/>
      <c r="O226" s="26"/>
      <c r="P226" s="26"/>
      <c r="Q226" s="4"/>
      <c r="R226" s="4"/>
      <c r="S226" s="4"/>
      <c r="T226" s="4"/>
      <c r="U226" s="4"/>
      <c r="V226" s="4"/>
      <c r="W226" s="26"/>
      <c r="X226" s="26"/>
      <c r="Y226" s="26"/>
      <c r="Z226" s="4"/>
      <c r="AA226" s="4"/>
      <c r="AB226" s="26"/>
      <c r="AC226" s="26"/>
      <c r="AD226" s="10"/>
      <c r="AE226" s="4"/>
      <c r="AF226" s="4"/>
      <c r="AG226" s="4"/>
      <c r="AH226" s="4"/>
      <c r="AI226" s="4"/>
      <c r="AJ226" s="4"/>
      <c r="AK226" s="4"/>
      <c r="AL226" s="4"/>
      <c r="AM226" s="4"/>
      <c r="AN226" s="17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26"/>
      <c r="BA226" s="4"/>
      <c r="BB226" s="4"/>
      <c r="BC226" s="4"/>
      <c r="BD226" s="4"/>
      <c r="BE226" s="4"/>
      <c r="BF226" s="26"/>
      <c r="BG226" s="26"/>
      <c r="BH226" s="4"/>
      <c r="BI226" s="4"/>
      <c r="BJ226" s="5">
        <f>SUM(E226:BI226)</f>
        <v>0</v>
      </c>
      <c r="BK226" s="17"/>
      <c r="BL226" s="17"/>
      <c r="BM226" s="17"/>
      <c r="BN226" s="4"/>
    </row>
    <row r="227" spans="1:66" s="9" customFormat="1" ht="11.25" hidden="1">
      <c r="A227" s="38"/>
      <c r="B227" s="9" t="str">
        <f>"MUNKAKÖRI ORVOSI ALK.VIZSGÁLAT"</f>
        <v>MUNKAKÖRI ORVOSI ALK.VIZSGÁLAT</v>
      </c>
      <c r="D227" s="20" t="s">
        <v>23</v>
      </c>
      <c r="E227" s="26"/>
      <c r="F227" s="26"/>
      <c r="G227" s="4"/>
      <c r="H227" s="32"/>
      <c r="I227" s="26"/>
      <c r="J227" s="26"/>
      <c r="K227" s="26"/>
      <c r="L227" s="26"/>
      <c r="M227" s="26"/>
      <c r="N227" s="26"/>
      <c r="O227" s="26"/>
      <c r="P227" s="26"/>
      <c r="Q227" s="4"/>
      <c r="R227" s="4"/>
      <c r="S227" s="4"/>
      <c r="T227" s="4"/>
      <c r="U227" s="4"/>
      <c r="V227" s="4"/>
      <c r="W227" s="26"/>
      <c r="X227" s="26"/>
      <c r="Y227" s="26"/>
      <c r="Z227" s="4"/>
      <c r="AA227" s="4"/>
      <c r="AB227" s="26"/>
      <c r="AC227" s="26"/>
      <c r="AD227" s="10"/>
      <c r="AE227" s="4"/>
      <c r="AF227" s="4"/>
      <c r="AG227" s="4"/>
      <c r="AH227" s="4"/>
      <c r="AI227" s="4"/>
      <c r="AJ227" s="4"/>
      <c r="AK227" s="4"/>
      <c r="AL227" s="4"/>
      <c r="AM227" s="4"/>
      <c r="AN227" s="17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26"/>
      <c r="BA227" s="4"/>
      <c r="BB227" s="4"/>
      <c r="BC227" s="4"/>
      <c r="BD227" s="4"/>
      <c r="BE227" s="4"/>
      <c r="BF227" s="26"/>
      <c r="BG227" s="26"/>
      <c r="BH227" s="4"/>
      <c r="BI227" s="4"/>
      <c r="BJ227" s="5">
        <f>SUM(E227:BI227)</f>
        <v>0</v>
      </c>
      <c r="BK227" s="17"/>
      <c r="BL227" s="17"/>
      <c r="BM227" s="17"/>
      <c r="BN227" s="4"/>
    </row>
    <row r="228" spans="1:66" s="9" customFormat="1" ht="11.25" hidden="1">
      <c r="A228" s="38"/>
      <c r="B228" s="9" t="str">
        <f>"MUNKALAP (ELŐLAP-2PLD-OS)"</f>
        <v>MUNKALAP (ELŐLAP-2PLD-OS)</v>
      </c>
      <c r="C228" s="9" t="str">
        <f>"A/4"</f>
        <v>A/4</v>
      </c>
      <c r="D228" s="20" t="s">
        <v>23</v>
      </c>
      <c r="E228" s="26"/>
      <c r="F228" s="26"/>
      <c r="G228" s="4"/>
      <c r="H228" s="32"/>
      <c r="I228" s="26"/>
      <c r="J228" s="26"/>
      <c r="K228" s="26"/>
      <c r="L228" s="26"/>
      <c r="M228" s="26"/>
      <c r="N228" s="26"/>
      <c r="O228" s="26"/>
      <c r="P228" s="26"/>
      <c r="Q228" s="4"/>
      <c r="R228" s="4"/>
      <c r="S228" s="4"/>
      <c r="T228" s="4"/>
      <c r="U228" s="4"/>
      <c r="V228" s="4"/>
      <c r="W228" s="26"/>
      <c r="X228" s="26"/>
      <c r="Y228" s="26"/>
      <c r="Z228" s="4"/>
      <c r="AA228" s="4"/>
      <c r="AB228" s="26"/>
      <c r="AC228" s="26"/>
      <c r="AD228" s="10"/>
      <c r="AE228" s="4"/>
      <c r="AF228" s="4"/>
      <c r="AG228" s="4"/>
      <c r="AH228" s="4"/>
      <c r="AI228" s="4"/>
      <c r="AJ228" s="4"/>
      <c r="AK228" s="4"/>
      <c r="AL228" s="4"/>
      <c r="AM228" s="4"/>
      <c r="AN228" s="17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26"/>
      <c r="BA228" s="4"/>
      <c r="BB228" s="4"/>
      <c r="BC228" s="4"/>
      <c r="BD228" s="4"/>
      <c r="BE228" s="4"/>
      <c r="BF228" s="26"/>
      <c r="BG228" s="26"/>
      <c r="BH228" s="4"/>
      <c r="BI228" s="4"/>
      <c r="BJ228" s="5">
        <f>SUM(E228:BI228)</f>
        <v>0</v>
      </c>
      <c r="BK228" s="17"/>
      <c r="BL228" s="17"/>
      <c r="BM228" s="17"/>
      <c r="BN228" s="4"/>
    </row>
    <row r="229" spans="1:66" s="9" customFormat="1" ht="11.25" hidden="1">
      <c r="A229" s="38"/>
      <c r="B229" s="9" t="str">
        <f>"MUNKALAP (HÁTLAP-2PLD-OS)"</f>
        <v>MUNKALAP (HÁTLAP-2PLD-OS)</v>
      </c>
      <c r="C229" s="9" t="str">
        <f>"A/4"</f>
        <v>A/4</v>
      </c>
      <c r="D229" s="20" t="s">
        <v>23</v>
      </c>
      <c r="E229" s="26"/>
      <c r="F229" s="26"/>
      <c r="G229" s="4"/>
      <c r="H229" s="32"/>
      <c r="I229" s="26"/>
      <c r="J229" s="26"/>
      <c r="K229" s="26"/>
      <c r="L229" s="26"/>
      <c r="M229" s="26"/>
      <c r="N229" s="26"/>
      <c r="O229" s="26"/>
      <c r="P229" s="26"/>
      <c r="Q229" s="4"/>
      <c r="R229" s="4"/>
      <c r="S229" s="4"/>
      <c r="T229" s="4"/>
      <c r="U229" s="4"/>
      <c r="V229" s="4"/>
      <c r="W229" s="26"/>
      <c r="X229" s="26"/>
      <c r="Y229" s="26"/>
      <c r="Z229" s="4"/>
      <c r="AA229" s="4"/>
      <c r="AB229" s="26"/>
      <c r="AC229" s="26"/>
      <c r="AD229" s="10"/>
      <c r="AE229" s="4"/>
      <c r="AF229" s="4"/>
      <c r="AG229" s="4"/>
      <c r="AH229" s="4"/>
      <c r="AI229" s="4"/>
      <c r="AJ229" s="4"/>
      <c r="AK229" s="4"/>
      <c r="AL229" s="4"/>
      <c r="AM229" s="4"/>
      <c r="AN229" s="17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26"/>
      <c r="BA229" s="4"/>
      <c r="BB229" s="4"/>
      <c r="BC229" s="4"/>
      <c r="BD229" s="4"/>
      <c r="BE229" s="4"/>
      <c r="BF229" s="26"/>
      <c r="BG229" s="26"/>
      <c r="BH229" s="4"/>
      <c r="BI229" s="4"/>
      <c r="BJ229" s="5">
        <f>SUM(E229:BI229)</f>
        <v>0</v>
      </c>
      <c r="BK229" s="17"/>
      <c r="BL229" s="17"/>
      <c r="BM229" s="17"/>
      <c r="BN229" s="4"/>
    </row>
    <row r="230" spans="1:66" s="9" customFormat="1" ht="11.25" hidden="1">
      <c r="A230" s="38"/>
      <c r="B230" s="9" t="str">
        <f>"MUNKAÜGYI TASAK"</f>
        <v>MUNKAÜGYI TASAK</v>
      </c>
      <c r="C230" s="9" t="str">
        <f>"11.R.SZ."</f>
        <v>11.R.SZ.</v>
      </c>
      <c r="D230" s="20" t="s">
        <v>23</v>
      </c>
      <c r="E230" s="26"/>
      <c r="F230" s="26"/>
      <c r="G230" s="4"/>
      <c r="H230" s="32"/>
      <c r="I230" s="26"/>
      <c r="J230" s="26"/>
      <c r="K230" s="26"/>
      <c r="L230" s="26"/>
      <c r="M230" s="26"/>
      <c r="N230" s="26"/>
      <c r="O230" s="26"/>
      <c r="P230" s="26"/>
      <c r="Q230" s="4"/>
      <c r="R230" s="4"/>
      <c r="S230" s="4"/>
      <c r="T230" s="4"/>
      <c r="U230" s="4"/>
      <c r="V230" s="4"/>
      <c r="W230" s="26"/>
      <c r="X230" s="26"/>
      <c r="Y230" s="26"/>
      <c r="Z230" s="4"/>
      <c r="AA230" s="4"/>
      <c r="AB230" s="26"/>
      <c r="AC230" s="26"/>
      <c r="AD230" s="10"/>
      <c r="AE230" s="4"/>
      <c r="AF230" s="4"/>
      <c r="AG230" s="4"/>
      <c r="AH230" s="4"/>
      <c r="AI230" s="4"/>
      <c r="AJ230" s="4"/>
      <c r="AK230" s="4"/>
      <c r="AL230" s="4"/>
      <c r="AM230" s="4"/>
      <c r="AN230" s="17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26"/>
      <c r="BA230" s="4"/>
      <c r="BB230" s="4"/>
      <c r="BC230" s="4"/>
      <c r="BD230" s="4"/>
      <c r="BE230" s="4"/>
      <c r="BF230" s="26"/>
      <c r="BG230" s="26"/>
      <c r="BH230" s="4"/>
      <c r="BI230" s="4"/>
      <c r="BJ230" s="5">
        <f>SUM(E230:BI230)</f>
        <v>0</v>
      </c>
      <c r="BK230" s="17"/>
      <c r="BL230" s="17"/>
      <c r="BM230" s="17"/>
      <c r="BN230" s="4"/>
    </row>
    <row r="231" spans="1:66" s="9" customFormat="1" ht="11.25" hidden="1">
      <c r="A231" s="38"/>
      <c r="B231" s="9" t="str">
        <f>"MUNKAVÁLLALÓI KARTON"</f>
        <v>MUNKAVÁLLALÓI KARTON</v>
      </c>
      <c r="C231" s="9" t="str">
        <f>"B.VÁLL 11."</f>
        <v>B.VÁLL 11.</v>
      </c>
      <c r="D231" s="20" t="s">
        <v>23</v>
      </c>
      <c r="E231" s="26"/>
      <c r="F231" s="26"/>
      <c r="G231" s="4"/>
      <c r="H231" s="32"/>
      <c r="I231" s="26"/>
      <c r="J231" s="26"/>
      <c r="K231" s="26"/>
      <c r="L231" s="26"/>
      <c r="M231" s="26"/>
      <c r="N231" s="26"/>
      <c r="O231" s="26"/>
      <c r="P231" s="26"/>
      <c r="Q231" s="4"/>
      <c r="R231" s="4"/>
      <c r="S231" s="4"/>
      <c r="T231" s="4"/>
      <c r="U231" s="4"/>
      <c r="V231" s="4"/>
      <c r="W231" s="26"/>
      <c r="X231" s="26"/>
      <c r="Y231" s="26"/>
      <c r="Z231" s="4"/>
      <c r="AA231" s="4"/>
      <c r="AB231" s="26"/>
      <c r="AC231" s="26"/>
      <c r="AD231" s="10"/>
      <c r="AE231" s="4"/>
      <c r="AF231" s="4"/>
      <c r="AG231" s="4"/>
      <c r="AH231" s="4"/>
      <c r="AI231" s="4"/>
      <c r="AJ231" s="4"/>
      <c r="AK231" s="4"/>
      <c r="AL231" s="4"/>
      <c r="AM231" s="4"/>
      <c r="AN231" s="17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26"/>
      <c r="BA231" s="4"/>
      <c r="BB231" s="4"/>
      <c r="BC231" s="4"/>
      <c r="BD231" s="4"/>
      <c r="BE231" s="4"/>
      <c r="BF231" s="26"/>
      <c r="BG231" s="26"/>
      <c r="BH231" s="4"/>
      <c r="BI231" s="4"/>
      <c r="BJ231" s="5">
        <f>SUM(E231:BI231)</f>
        <v>0</v>
      </c>
      <c r="BK231" s="17"/>
      <c r="BL231" s="17"/>
      <c r="BM231" s="17"/>
      <c r="BN231" s="4"/>
    </row>
    <row r="232" spans="1:66" s="8" customFormat="1" ht="11.25">
      <c r="A232" s="38" t="s">
        <v>271</v>
      </c>
      <c r="B232" s="9" t="s">
        <v>41</v>
      </c>
      <c r="C232" s="9" t="s">
        <v>57</v>
      </c>
      <c r="D232" s="20" t="s">
        <v>23</v>
      </c>
      <c r="E232" s="27"/>
      <c r="F232" s="27"/>
      <c r="G232" s="5"/>
      <c r="H232" s="32"/>
      <c r="I232" s="27"/>
      <c r="J232" s="27"/>
      <c r="K232" s="27"/>
      <c r="L232" s="27"/>
      <c r="M232" s="27"/>
      <c r="N232" s="27"/>
      <c r="O232" s="27"/>
      <c r="P232" s="27"/>
      <c r="Q232" s="5"/>
      <c r="R232" s="5"/>
      <c r="S232" s="5"/>
      <c r="T232" s="5"/>
      <c r="U232" s="5"/>
      <c r="V232" s="5"/>
      <c r="W232" s="27"/>
      <c r="X232" s="27"/>
      <c r="Y232" s="27"/>
      <c r="Z232" s="5"/>
      <c r="AA232" s="5"/>
      <c r="AB232" s="27">
        <v>2</v>
      </c>
      <c r="AC232" s="27"/>
      <c r="AD232" s="11"/>
      <c r="AE232" s="5"/>
      <c r="AF232" s="5"/>
      <c r="AG232" s="5"/>
      <c r="AH232" s="5"/>
      <c r="AI232" s="5"/>
      <c r="AJ232" s="5"/>
      <c r="AK232" s="5"/>
      <c r="AL232" s="5"/>
      <c r="AM232" s="5"/>
      <c r="AN232" s="17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27"/>
      <c r="BA232" s="5">
        <v>12</v>
      </c>
      <c r="BB232" s="5"/>
      <c r="BC232" s="5"/>
      <c r="BD232" s="5">
        <v>15</v>
      </c>
      <c r="BE232" s="5">
        <v>15</v>
      </c>
      <c r="BF232" s="27">
        <v>15</v>
      </c>
      <c r="BG232" s="27"/>
      <c r="BH232" s="5"/>
      <c r="BI232" s="5"/>
      <c r="BJ232" s="5">
        <f>SUM(E232:BI232)</f>
        <v>59</v>
      </c>
      <c r="BK232" s="20" t="s">
        <v>23</v>
      </c>
      <c r="BL232" s="20"/>
      <c r="BM232" s="20"/>
      <c r="BN232" s="5"/>
    </row>
    <row r="233" spans="1:66" s="8" customFormat="1" ht="11.25" hidden="1">
      <c r="A233" s="38"/>
      <c r="B233" s="9" t="s">
        <v>41</v>
      </c>
      <c r="C233" s="9" t="s">
        <v>70</v>
      </c>
      <c r="D233" s="20"/>
      <c r="E233" s="27"/>
      <c r="F233" s="27"/>
      <c r="G233" s="5"/>
      <c r="H233" s="32"/>
      <c r="I233" s="27"/>
      <c r="J233" s="27"/>
      <c r="K233" s="27"/>
      <c r="L233" s="27"/>
      <c r="M233" s="27"/>
      <c r="N233" s="27"/>
      <c r="O233" s="27"/>
      <c r="P233" s="27"/>
      <c r="Q233" s="5"/>
      <c r="R233" s="5"/>
      <c r="S233" s="5"/>
      <c r="T233" s="5"/>
      <c r="U233" s="5"/>
      <c r="V233" s="5"/>
      <c r="W233" s="27"/>
      <c r="X233" s="27"/>
      <c r="Y233" s="27"/>
      <c r="Z233" s="5"/>
      <c r="AA233" s="5"/>
      <c r="AB233" s="27"/>
      <c r="AC233" s="27"/>
      <c r="AD233" s="11"/>
      <c r="AE233" s="5"/>
      <c r="AF233" s="5"/>
      <c r="AG233" s="5"/>
      <c r="AH233" s="5"/>
      <c r="AI233" s="5"/>
      <c r="AJ233" s="5"/>
      <c r="AK233" s="5"/>
      <c r="AL233" s="5"/>
      <c r="AM233" s="5"/>
      <c r="AN233" s="17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27"/>
      <c r="BA233" s="5"/>
      <c r="BB233" s="5"/>
      <c r="BC233" s="5"/>
      <c r="BD233" s="5"/>
      <c r="BE233" s="5"/>
      <c r="BF233" s="27"/>
      <c r="BG233" s="27"/>
      <c r="BH233" s="5"/>
      <c r="BI233" s="5"/>
      <c r="BJ233" s="5">
        <f>SUM(E233:BI233)</f>
        <v>0</v>
      </c>
      <c r="BK233" s="20" t="s">
        <v>23</v>
      </c>
      <c r="BL233" s="20"/>
      <c r="BM233" s="20"/>
      <c r="BN233" s="5"/>
    </row>
    <row r="234" spans="1:66" s="8" customFormat="1" ht="11.25" hidden="1">
      <c r="A234" s="38"/>
      <c r="B234" s="9" t="s">
        <v>41</v>
      </c>
      <c r="C234" s="9" t="s">
        <v>70</v>
      </c>
      <c r="D234" s="20"/>
      <c r="E234" s="27"/>
      <c r="F234" s="27"/>
      <c r="G234" s="5"/>
      <c r="H234" s="32"/>
      <c r="I234" s="27"/>
      <c r="J234" s="27"/>
      <c r="K234" s="27"/>
      <c r="L234" s="27"/>
      <c r="M234" s="27"/>
      <c r="N234" s="27"/>
      <c r="O234" s="27"/>
      <c r="P234" s="27"/>
      <c r="Q234" s="5"/>
      <c r="R234" s="5"/>
      <c r="S234" s="5"/>
      <c r="T234" s="5"/>
      <c r="U234" s="5"/>
      <c r="V234" s="5"/>
      <c r="W234" s="27"/>
      <c r="X234" s="27"/>
      <c r="Y234" s="27"/>
      <c r="Z234" s="5"/>
      <c r="AA234" s="5"/>
      <c r="AB234" s="27"/>
      <c r="AC234" s="27"/>
      <c r="AD234" s="11"/>
      <c r="AE234" s="5"/>
      <c r="AF234" s="5"/>
      <c r="AG234" s="5"/>
      <c r="AH234" s="5"/>
      <c r="AI234" s="5"/>
      <c r="AJ234" s="5"/>
      <c r="AK234" s="5"/>
      <c r="AL234" s="5"/>
      <c r="AM234" s="5"/>
      <c r="AN234" s="17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27"/>
      <c r="BA234" s="5"/>
      <c r="BB234" s="5"/>
      <c r="BC234" s="5"/>
      <c r="BD234" s="5"/>
      <c r="BE234" s="5"/>
      <c r="BF234" s="27"/>
      <c r="BG234" s="27"/>
      <c r="BH234" s="5"/>
      <c r="BI234" s="5"/>
      <c r="BJ234" s="5">
        <f>SUM(E234:BI234)</f>
        <v>0</v>
      </c>
      <c r="BK234" s="20" t="s">
        <v>23</v>
      </c>
      <c r="BL234" s="20"/>
      <c r="BM234" s="20"/>
      <c r="BN234" s="5"/>
    </row>
    <row r="235" spans="1:68" s="8" customFormat="1" ht="11.25" hidden="1">
      <c r="A235" s="38"/>
      <c r="B235" s="9" t="s">
        <v>41</v>
      </c>
      <c r="C235" s="9" t="s">
        <v>70</v>
      </c>
      <c r="D235" s="20"/>
      <c r="E235" s="27"/>
      <c r="F235" s="27"/>
      <c r="G235" s="5"/>
      <c r="H235" s="32"/>
      <c r="I235" s="27"/>
      <c r="J235" s="27"/>
      <c r="K235" s="27"/>
      <c r="L235" s="27"/>
      <c r="M235" s="27"/>
      <c r="N235" s="27"/>
      <c r="O235" s="27"/>
      <c r="P235" s="27"/>
      <c r="Q235" s="5"/>
      <c r="R235" s="5"/>
      <c r="S235" s="5"/>
      <c r="T235" s="5"/>
      <c r="U235" s="5"/>
      <c r="V235" s="5"/>
      <c r="W235" s="27"/>
      <c r="X235" s="27"/>
      <c r="Y235" s="27"/>
      <c r="Z235" s="5"/>
      <c r="AA235" s="5"/>
      <c r="AB235" s="27"/>
      <c r="AC235" s="27"/>
      <c r="AD235" s="11"/>
      <c r="AE235" s="5"/>
      <c r="AF235" s="5"/>
      <c r="AG235" s="5"/>
      <c r="AH235" s="5"/>
      <c r="AI235" s="5"/>
      <c r="AJ235" s="5"/>
      <c r="AK235" s="5"/>
      <c r="AL235" s="5"/>
      <c r="AM235" s="5"/>
      <c r="AN235" s="17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27"/>
      <c r="BA235" s="5"/>
      <c r="BB235" s="5"/>
      <c r="BC235" s="5"/>
      <c r="BD235" s="5"/>
      <c r="BE235" s="5"/>
      <c r="BF235" s="27"/>
      <c r="BG235" s="27"/>
      <c r="BH235" s="5"/>
      <c r="BI235" s="5"/>
      <c r="BJ235" s="5">
        <f>SUM(E235:BI235)</f>
        <v>0</v>
      </c>
      <c r="BK235" s="20" t="s">
        <v>23</v>
      </c>
      <c r="BL235" s="20"/>
      <c r="BM235" s="20"/>
      <c r="BN235" s="5"/>
      <c r="BP235" s="9"/>
    </row>
    <row r="236" spans="1:68" s="9" customFormat="1" ht="11.25" hidden="1">
      <c r="A236" s="38"/>
      <c r="B236" s="9" t="s">
        <v>41</v>
      </c>
      <c r="C236" s="9" t="s">
        <v>70</v>
      </c>
      <c r="D236" s="17"/>
      <c r="E236" s="26"/>
      <c r="F236" s="26"/>
      <c r="G236" s="4"/>
      <c r="H236" s="32"/>
      <c r="I236" s="26"/>
      <c r="J236" s="26"/>
      <c r="K236" s="26"/>
      <c r="L236" s="26"/>
      <c r="M236" s="26"/>
      <c r="N236" s="26"/>
      <c r="O236" s="26"/>
      <c r="P236" s="26"/>
      <c r="Q236" s="4"/>
      <c r="R236" s="4"/>
      <c r="S236" s="4"/>
      <c r="T236" s="4"/>
      <c r="U236" s="4"/>
      <c r="V236" s="4"/>
      <c r="W236" s="26"/>
      <c r="X236" s="26"/>
      <c r="Y236" s="26"/>
      <c r="Z236" s="4"/>
      <c r="AA236" s="4"/>
      <c r="AB236" s="26"/>
      <c r="AC236" s="26"/>
      <c r="AD236" s="10"/>
      <c r="AE236" s="4"/>
      <c r="AF236" s="4"/>
      <c r="AG236" s="4"/>
      <c r="AH236" s="4"/>
      <c r="AI236" s="4"/>
      <c r="AJ236" s="4"/>
      <c r="AK236" s="4"/>
      <c r="AL236" s="4"/>
      <c r="AM236" s="4"/>
      <c r="AN236" s="17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26"/>
      <c r="BA236" s="4"/>
      <c r="BB236" s="4"/>
      <c r="BC236" s="4"/>
      <c r="BD236" s="4"/>
      <c r="BE236" s="4"/>
      <c r="BF236" s="26"/>
      <c r="BG236" s="26"/>
      <c r="BH236" s="4"/>
      <c r="BI236" s="4"/>
      <c r="BJ236" s="5">
        <f>SUM(E236:BI236)</f>
        <v>0</v>
      </c>
      <c r="BK236" s="20" t="s">
        <v>23</v>
      </c>
      <c r="BL236" s="20"/>
      <c r="BM236" s="20"/>
      <c r="BN236" s="4"/>
      <c r="BP236" s="8"/>
    </row>
    <row r="237" spans="1:68" s="8" customFormat="1" ht="11.25" hidden="1">
      <c r="A237" s="38"/>
      <c r="B237" s="9" t="s">
        <v>41</v>
      </c>
      <c r="C237" s="9" t="s">
        <v>70</v>
      </c>
      <c r="D237" s="20"/>
      <c r="E237" s="27"/>
      <c r="F237" s="27"/>
      <c r="G237" s="5"/>
      <c r="H237" s="32"/>
      <c r="I237" s="27"/>
      <c r="J237" s="27"/>
      <c r="K237" s="27"/>
      <c r="L237" s="27"/>
      <c r="M237" s="27"/>
      <c r="N237" s="27"/>
      <c r="O237" s="27"/>
      <c r="P237" s="27"/>
      <c r="Q237" s="5"/>
      <c r="R237" s="5"/>
      <c r="S237" s="5"/>
      <c r="T237" s="5"/>
      <c r="U237" s="5"/>
      <c r="V237" s="5"/>
      <c r="W237" s="27"/>
      <c r="X237" s="27"/>
      <c r="Y237" s="27"/>
      <c r="Z237" s="5"/>
      <c r="AA237" s="5"/>
      <c r="AB237" s="27"/>
      <c r="AC237" s="27"/>
      <c r="AD237" s="11"/>
      <c r="AE237" s="5"/>
      <c r="AF237" s="5"/>
      <c r="AG237" s="5"/>
      <c r="AH237" s="5"/>
      <c r="AI237" s="5"/>
      <c r="AJ237" s="5"/>
      <c r="AK237" s="5"/>
      <c r="AL237" s="5"/>
      <c r="AM237" s="5"/>
      <c r="AN237" s="17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27"/>
      <c r="BA237" s="5"/>
      <c r="BB237" s="5"/>
      <c r="BC237" s="5"/>
      <c r="BD237" s="5"/>
      <c r="BE237" s="5"/>
      <c r="BF237" s="27"/>
      <c r="BG237" s="27"/>
      <c r="BH237" s="5"/>
      <c r="BI237" s="5"/>
      <c r="BJ237" s="5">
        <f>SUM(E237:BI237)</f>
        <v>0</v>
      </c>
      <c r="BK237" s="20" t="s">
        <v>23</v>
      </c>
      <c r="BL237" s="20"/>
      <c r="BM237" s="20"/>
      <c r="BN237" s="5"/>
      <c r="BP237" s="9"/>
    </row>
    <row r="238" spans="1:66" s="9" customFormat="1" ht="11.25" hidden="1">
      <c r="A238" s="38"/>
      <c r="B238" s="9" t="s">
        <v>41</v>
      </c>
      <c r="C238" s="9" t="s">
        <v>70</v>
      </c>
      <c r="D238" s="17"/>
      <c r="E238" s="26"/>
      <c r="F238" s="26"/>
      <c r="G238" s="4"/>
      <c r="H238" s="32"/>
      <c r="I238" s="26"/>
      <c r="J238" s="26"/>
      <c r="K238" s="26"/>
      <c r="L238" s="26"/>
      <c r="M238" s="26"/>
      <c r="N238" s="26"/>
      <c r="O238" s="26"/>
      <c r="P238" s="26"/>
      <c r="Q238" s="4"/>
      <c r="R238" s="4"/>
      <c r="S238" s="4"/>
      <c r="T238" s="4"/>
      <c r="U238" s="4"/>
      <c r="V238" s="4"/>
      <c r="W238" s="26"/>
      <c r="X238" s="26"/>
      <c r="Y238" s="26"/>
      <c r="Z238" s="4"/>
      <c r="AA238" s="4"/>
      <c r="AB238" s="26"/>
      <c r="AC238" s="26"/>
      <c r="AD238" s="10"/>
      <c r="AE238" s="4"/>
      <c r="AF238" s="4"/>
      <c r="AG238" s="4"/>
      <c r="AH238" s="4"/>
      <c r="AI238" s="4"/>
      <c r="AJ238" s="4"/>
      <c r="AK238" s="4"/>
      <c r="AL238" s="4"/>
      <c r="AM238" s="4"/>
      <c r="AN238" s="17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26"/>
      <c r="BA238" s="4"/>
      <c r="BB238" s="4"/>
      <c r="BC238" s="4"/>
      <c r="BD238" s="4"/>
      <c r="BE238" s="4"/>
      <c r="BF238" s="26"/>
      <c r="BG238" s="26"/>
      <c r="BH238" s="4"/>
      <c r="BI238" s="4"/>
      <c r="BJ238" s="5">
        <f>SUM(E238:BI238)</f>
        <v>0</v>
      </c>
      <c r="BK238" s="20" t="s">
        <v>23</v>
      </c>
      <c r="BL238" s="20"/>
      <c r="BM238" s="20"/>
      <c r="BN238" s="4"/>
    </row>
    <row r="239" spans="1:68" s="9" customFormat="1" ht="11.25" hidden="1">
      <c r="A239" s="38"/>
      <c r="B239" s="9" t="s">
        <v>41</v>
      </c>
      <c r="C239" s="9" t="s">
        <v>70</v>
      </c>
      <c r="D239" s="17"/>
      <c r="E239" s="26"/>
      <c r="F239" s="26"/>
      <c r="G239" s="4"/>
      <c r="H239" s="32"/>
      <c r="I239" s="26"/>
      <c r="J239" s="26"/>
      <c r="K239" s="26"/>
      <c r="L239" s="26"/>
      <c r="M239" s="26"/>
      <c r="N239" s="26"/>
      <c r="O239" s="26"/>
      <c r="P239" s="26"/>
      <c r="Q239" s="4"/>
      <c r="R239" s="4"/>
      <c r="S239" s="4"/>
      <c r="T239" s="4"/>
      <c r="U239" s="4"/>
      <c r="V239" s="4"/>
      <c r="W239" s="26"/>
      <c r="X239" s="26"/>
      <c r="Y239" s="26"/>
      <c r="Z239" s="4"/>
      <c r="AA239" s="4"/>
      <c r="AB239" s="26"/>
      <c r="AC239" s="26"/>
      <c r="AD239" s="10"/>
      <c r="AE239" s="4"/>
      <c r="AF239" s="4"/>
      <c r="AG239" s="4"/>
      <c r="AH239" s="4"/>
      <c r="AI239" s="4"/>
      <c r="AJ239" s="4"/>
      <c r="AK239" s="4"/>
      <c r="AL239" s="4"/>
      <c r="AM239" s="4"/>
      <c r="AN239" s="17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26"/>
      <c r="BA239" s="4"/>
      <c r="BB239" s="4"/>
      <c r="BC239" s="4"/>
      <c r="BD239" s="4"/>
      <c r="BE239" s="4"/>
      <c r="BF239" s="26"/>
      <c r="BG239" s="26"/>
      <c r="BH239" s="4"/>
      <c r="BI239" s="4"/>
      <c r="BJ239" s="5">
        <f>SUM(E239:BI239)</f>
        <v>0</v>
      </c>
      <c r="BK239" s="20" t="s">
        <v>23</v>
      </c>
      <c r="BL239" s="20"/>
      <c r="BM239" s="20"/>
      <c r="BN239" s="4"/>
      <c r="BP239" s="8"/>
    </row>
    <row r="240" spans="1:68" s="8" customFormat="1" ht="11.25" hidden="1">
      <c r="A240" s="38"/>
      <c r="B240" s="9" t="s">
        <v>41</v>
      </c>
      <c r="C240" s="9" t="s">
        <v>70</v>
      </c>
      <c r="D240" s="20"/>
      <c r="E240" s="27"/>
      <c r="F240" s="27"/>
      <c r="G240" s="5"/>
      <c r="H240" s="32"/>
      <c r="I240" s="27"/>
      <c r="J240" s="27"/>
      <c r="K240" s="27"/>
      <c r="L240" s="27"/>
      <c r="M240" s="27"/>
      <c r="N240" s="27"/>
      <c r="O240" s="27"/>
      <c r="P240" s="27"/>
      <c r="Q240" s="5"/>
      <c r="R240" s="5"/>
      <c r="S240" s="5"/>
      <c r="T240" s="5"/>
      <c r="U240" s="5"/>
      <c r="V240" s="5"/>
      <c r="W240" s="27"/>
      <c r="X240" s="27"/>
      <c r="Y240" s="27"/>
      <c r="Z240" s="5"/>
      <c r="AA240" s="5"/>
      <c r="AB240" s="27"/>
      <c r="AC240" s="27"/>
      <c r="AD240" s="11"/>
      <c r="AE240" s="5"/>
      <c r="AF240" s="5"/>
      <c r="AG240" s="5"/>
      <c r="AH240" s="5"/>
      <c r="AI240" s="5"/>
      <c r="AJ240" s="5"/>
      <c r="AK240" s="5"/>
      <c r="AL240" s="5"/>
      <c r="AM240" s="5"/>
      <c r="AN240" s="17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27"/>
      <c r="BA240" s="5"/>
      <c r="BB240" s="5"/>
      <c r="BC240" s="5"/>
      <c r="BD240" s="5"/>
      <c r="BE240" s="5"/>
      <c r="BF240" s="27"/>
      <c r="BG240" s="27"/>
      <c r="BH240" s="5"/>
      <c r="BI240" s="5"/>
      <c r="BJ240" s="5">
        <f>SUM(E240:BI240)</f>
        <v>0</v>
      </c>
      <c r="BK240" s="20" t="s">
        <v>23</v>
      </c>
      <c r="BL240" s="20"/>
      <c r="BM240" s="20"/>
      <c r="BN240" s="5"/>
      <c r="BP240" s="9"/>
    </row>
    <row r="241" spans="1:68" s="9" customFormat="1" ht="11.25" hidden="1">
      <c r="A241" s="38"/>
      <c r="B241" s="9" t="s">
        <v>41</v>
      </c>
      <c r="C241" s="9" t="s">
        <v>70</v>
      </c>
      <c r="D241" s="20"/>
      <c r="E241" s="26"/>
      <c r="F241" s="26"/>
      <c r="G241" s="4"/>
      <c r="H241" s="32"/>
      <c r="I241" s="26"/>
      <c r="J241" s="26"/>
      <c r="K241" s="26"/>
      <c r="L241" s="26"/>
      <c r="M241" s="26"/>
      <c r="N241" s="26"/>
      <c r="O241" s="26"/>
      <c r="P241" s="26"/>
      <c r="Q241" s="4"/>
      <c r="R241" s="4"/>
      <c r="S241" s="4"/>
      <c r="T241" s="4"/>
      <c r="U241" s="4"/>
      <c r="V241" s="4"/>
      <c r="W241" s="26"/>
      <c r="X241" s="26"/>
      <c r="Y241" s="26"/>
      <c r="Z241" s="4"/>
      <c r="AA241" s="4"/>
      <c r="AB241" s="26"/>
      <c r="AC241" s="26"/>
      <c r="AD241" s="10"/>
      <c r="AE241" s="4"/>
      <c r="AF241" s="4"/>
      <c r="AG241" s="4"/>
      <c r="AH241" s="4"/>
      <c r="AI241" s="4"/>
      <c r="AJ241" s="4"/>
      <c r="AK241" s="4"/>
      <c r="AL241" s="4"/>
      <c r="AM241" s="4"/>
      <c r="AN241" s="17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26"/>
      <c r="BA241" s="4"/>
      <c r="BB241" s="4"/>
      <c r="BC241" s="4"/>
      <c r="BD241" s="4"/>
      <c r="BE241" s="4"/>
      <c r="BF241" s="26"/>
      <c r="BG241" s="26"/>
      <c r="BH241" s="4"/>
      <c r="BI241" s="4"/>
      <c r="BJ241" s="5">
        <f>SUM(E241:BI241)</f>
        <v>0</v>
      </c>
      <c r="BK241" s="20" t="s">
        <v>23</v>
      </c>
      <c r="BL241" s="20"/>
      <c r="BM241" s="20"/>
      <c r="BN241" s="4"/>
      <c r="BP241" s="8"/>
    </row>
    <row r="242" spans="1:66" s="8" customFormat="1" ht="11.25" hidden="1">
      <c r="A242" s="38"/>
      <c r="B242" s="9" t="s">
        <v>41</v>
      </c>
      <c r="C242" s="9" t="s">
        <v>70</v>
      </c>
      <c r="D242" s="20"/>
      <c r="E242" s="27"/>
      <c r="F242" s="27"/>
      <c r="G242" s="5"/>
      <c r="H242" s="32"/>
      <c r="I242" s="27"/>
      <c r="J242" s="27"/>
      <c r="K242" s="27"/>
      <c r="L242" s="27"/>
      <c r="M242" s="27"/>
      <c r="N242" s="27"/>
      <c r="O242" s="27"/>
      <c r="P242" s="27"/>
      <c r="Q242" s="5"/>
      <c r="R242" s="5"/>
      <c r="S242" s="5"/>
      <c r="T242" s="5"/>
      <c r="U242" s="5"/>
      <c r="V242" s="5"/>
      <c r="W242" s="27"/>
      <c r="X242" s="27"/>
      <c r="Y242" s="27"/>
      <c r="Z242" s="5"/>
      <c r="AA242" s="5"/>
      <c r="AB242" s="27"/>
      <c r="AC242" s="27"/>
      <c r="AD242" s="11"/>
      <c r="AE242" s="5"/>
      <c r="AF242" s="5"/>
      <c r="AG242" s="5"/>
      <c r="AH242" s="5"/>
      <c r="AI242" s="5"/>
      <c r="AJ242" s="5"/>
      <c r="AK242" s="5"/>
      <c r="AL242" s="5"/>
      <c r="AM242" s="5"/>
      <c r="AN242" s="17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27"/>
      <c r="BA242" s="5"/>
      <c r="BB242" s="5"/>
      <c r="BC242" s="5"/>
      <c r="BD242" s="5"/>
      <c r="BE242" s="5"/>
      <c r="BF242" s="27"/>
      <c r="BG242" s="27"/>
      <c r="BH242" s="5"/>
      <c r="BI242" s="5"/>
      <c r="BJ242" s="5">
        <f>SUM(E242:BI242)</f>
        <v>0</v>
      </c>
      <c r="BK242" s="20" t="s">
        <v>23</v>
      </c>
      <c r="BL242" s="20"/>
      <c r="BM242" s="20"/>
      <c r="BN242" s="5"/>
    </row>
    <row r="243" spans="1:66" s="8" customFormat="1" ht="11.25" hidden="1">
      <c r="A243" s="38"/>
      <c r="B243" s="9" t="s">
        <v>41</v>
      </c>
      <c r="C243" s="9" t="s">
        <v>70</v>
      </c>
      <c r="D243" s="20"/>
      <c r="E243" s="27"/>
      <c r="F243" s="27"/>
      <c r="G243" s="5"/>
      <c r="H243" s="32"/>
      <c r="I243" s="27"/>
      <c r="J243" s="27"/>
      <c r="K243" s="27"/>
      <c r="L243" s="27"/>
      <c r="M243" s="27"/>
      <c r="N243" s="27"/>
      <c r="O243" s="27"/>
      <c r="P243" s="27"/>
      <c r="Q243" s="5"/>
      <c r="R243" s="5"/>
      <c r="S243" s="5"/>
      <c r="T243" s="5"/>
      <c r="U243" s="5"/>
      <c r="V243" s="5"/>
      <c r="W243" s="27"/>
      <c r="X243" s="27"/>
      <c r="Y243" s="27"/>
      <c r="Z243" s="5"/>
      <c r="AA243" s="5"/>
      <c r="AB243" s="27"/>
      <c r="AC243" s="27"/>
      <c r="AD243" s="11"/>
      <c r="AE243" s="5"/>
      <c r="AF243" s="5"/>
      <c r="AG243" s="5"/>
      <c r="AH243" s="5"/>
      <c r="AI243" s="5"/>
      <c r="AJ243" s="5"/>
      <c r="AK243" s="5"/>
      <c r="AL243" s="5"/>
      <c r="AM243" s="5"/>
      <c r="AN243" s="17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27"/>
      <c r="BA243" s="5"/>
      <c r="BB243" s="5"/>
      <c r="BC243" s="5"/>
      <c r="BD243" s="5"/>
      <c r="BE243" s="5"/>
      <c r="BF243" s="27"/>
      <c r="BG243" s="27"/>
      <c r="BH243" s="5"/>
      <c r="BI243" s="5"/>
      <c r="BJ243" s="5">
        <f>SUM(E243:BI243)</f>
        <v>0</v>
      </c>
      <c r="BK243" s="20" t="s">
        <v>23</v>
      </c>
      <c r="BL243" s="20"/>
      <c r="BM243" s="20"/>
      <c r="BN243" s="5"/>
    </row>
    <row r="244" spans="1:66" s="8" customFormat="1" ht="11.25" hidden="1">
      <c r="A244" s="38"/>
      <c r="B244" s="9" t="s">
        <v>41</v>
      </c>
      <c r="C244" s="9" t="s">
        <v>70</v>
      </c>
      <c r="D244" s="20"/>
      <c r="E244" s="27"/>
      <c r="F244" s="27"/>
      <c r="G244" s="5"/>
      <c r="H244" s="32"/>
      <c r="I244" s="27"/>
      <c r="J244" s="27"/>
      <c r="K244" s="27"/>
      <c r="L244" s="27"/>
      <c r="M244" s="27"/>
      <c r="N244" s="27"/>
      <c r="O244" s="27"/>
      <c r="P244" s="27"/>
      <c r="Q244" s="5"/>
      <c r="R244" s="5"/>
      <c r="S244" s="5"/>
      <c r="T244" s="5"/>
      <c r="U244" s="5"/>
      <c r="V244" s="5"/>
      <c r="W244" s="27"/>
      <c r="X244" s="27"/>
      <c r="Y244" s="27"/>
      <c r="Z244" s="5"/>
      <c r="AA244" s="5"/>
      <c r="AB244" s="27"/>
      <c r="AC244" s="27"/>
      <c r="AD244" s="11"/>
      <c r="AE244" s="5"/>
      <c r="AF244" s="5"/>
      <c r="AG244" s="5"/>
      <c r="AH244" s="5"/>
      <c r="AI244" s="5"/>
      <c r="AJ244" s="5"/>
      <c r="AK244" s="5"/>
      <c r="AL244" s="5"/>
      <c r="AM244" s="5"/>
      <c r="AN244" s="17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27"/>
      <c r="BA244" s="5"/>
      <c r="BB244" s="5"/>
      <c r="BC244" s="5"/>
      <c r="BD244" s="5"/>
      <c r="BE244" s="5"/>
      <c r="BF244" s="27"/>
      <c r="BG244" s="27"/>
      <c r="BH244" s="5"/>
      <c r="BI244" s="5"/>
      <c r="BJ244" s="5">
        <f>SUM(E244:BI244)</f>
        <v>0</v>
      </c>
      <c r="BK244" s="20" t="s">
        <v>23</v>
      </c>
      <c r="BL244" s="20"/>
      <c r="BM244" s="20"/>
      <c r="BN244" s="5"/>
    </row>
    <row r="245" spans="1:66" s="8" customFormat="1" ht="11.25" hidden="1">
      <c r="A245" s="38"/>
      <c r="B245" s="9" t="s">
        <v>41</v>
      </c>
      <c r="C245" s="9" t="s">
        <v>70</v>
      </c>
      <c r="D245" s="20"/>
      <c r="E245" s="27"/>
      <c r="F245" s="27"/>
      <c r="G245" s="5"/>
      <c r="H245" s="32"/>
      <c r="I245" s="27"/>
      <c r="J245" s="27"/>
      <c r="K245" s="27"/>
      <c r="L245" s="27"/>
      <c r="M245" s="27"/>
      <c r="N245" s="27"/>
      <c r="O245" s="27"/>
      <c r="P245" s="27"/>
      <c r="Q245" s="5"/>
      <c r="R245" s="5"/>
      <c r="S245" s="5"/>
      <c r="T245" s="5"/>
      <c r="U245" s="5"/>
      <c r="V245" s="5"/>
      <c r="W245" s="27"/>
      <c r="X245" s="27"/>
      <c r="Y245" s="27"/>
      <c r="Z245" s="5"/>
      <c r="AA245" s="5"/>
      <c r="AB245" s="27"/>
      <c r="AC245" s="27"/>
      <c r="AD245" s="11"/>
      <c r="AE245" s="5"/>
      <c r="AF245" s="5"/>
      <c r="AG245" s="5"/>
      <c r="AH245" s="5"/>
      <c r="AI245" s="5"/>
      <c r="AJ245" s="5"/>
      <c r="AK245" s="5"/>
      <c r="AL245" s="5"/>
      <c r="AM245" s="5"/>
      <c r="AN245" s="17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27"/>
      <c r="BA245" s="5"/>
      <c r="BB245" s="5"/>
      <c r="BC245" s="5"/>
      <c r="BD245" s="5"/>
      <c r="BE245" s="5"/>
      <c r="BF245" s="27"/>
      <c r="BG245" s="27"/>
      <c r="BH245" s="5"/>
      <c r="BI245" s="5"/>
      <c r="BJ245" s="5">
        <f>SUM(E245:BI245)</f>
        <v>0</v>
      </c>
      <c r="BK245" s="20" t="s">
        <v>23</v>
      </c>
      <c r="BL245" s="20"/>
      <c r="BM245" s="20"/>
      <c r="BN245" s="5"/>
    </row>
    <row r="246" spans="1:66" s="8" customFormat="1" ht="11.25" hidden="1">
      <c r="A246" s="38"/>
      <c r="B246" s="9" t="s">
        <v>41</v>
      </c>
      <c r="C246" s="9" t="s">
        <v>70</v>
      </c>
      <c r="D246" s="20"/>
      <c r="E246" s="27"/>
      <c r="F246" s="27"/>
      <c r="G246" s="5"/>
      <c r="H246" s="32"/>
      <c r="I246" s="27"/>
      <c r="J246" s="27"/>
      <c r="K246" s="27"/>
      <c r="L246" s="27"/>
      <c r="M246" s="27"/>
      <c r="N246" s="27"/>
      <c r="O246" s="27"/>
      <c r="P246" s="27"/>
      <c r="Q246" s="5"/>
      <c r="R246" s="5"/>
      <c r="S246" s="5"/>
      <c r="T246" s="5"/>
      <c r="U246" s="5"/>
      <c r="V246" s="5"/>
      <c r="W246" s="27"/>
      <c r="X246" s="27"/>
      <c r="Y246" s="27"/>
      <c r="Z246" s="5"/>
      <c r="AA246" s="5"/>
      <c r="AB246" s="27"/>
      <c r="AC246" s="27"/>
      <c r="AD246" s="11"/>
      <c r="AE246" s="5"/>
      <c r="AF246" s="5"/>
      <c r="AG246" s="5"/>
      <c r="AH246" s="5"/>
      <c r="AI246" s="5"/>
      <c r="AJ246" s="5"/>
      <c r="AK246" s="5"/>
      <c r="AL246" s="5"/>
      <c r="AM246" s="5"/>
      <c r="AN246" s="17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27"/>
      <c r="BA246" s="5"/>
      <c r="BB246" s="5"/>
      <c r="BC246" s="5"/>
      <c r="BD246" s="5"/>
      <c r="BE246" s="5"/>
      <c r="BF246" s="27"/>
      <c r="BG246" s="27"/>
      <c r="BH246" s="5"/>
      <c r="BI246" s="5"/>
      <c r="BJ246" s="5">
        <f>SUM(E246:BI246)</f>
        <v>0</v>
      </c>
      <c r="BK246" s="20" t="s">
        <v>23</v>
      </c>
      <c r="BL246" s="20"/>
      <c r="BM246" s="20"/>
      <c r="BN246" s="5"/>
    </row>
    <row r="247" spans="1:66" s="8" customFormat="1" ht="11.25" hidden="1">
      <c r="A247" s="38"/>
      <c r="B247" s="9" t="s">
        <v>41</v>
      </c>
      <c r="C247" s="9" t="s">
        <v>70</v>
      </c>
      <c r="D247" s="20"/>
      <c r="E247" s="27"/>
      <c r="F247" s="27"/>
      <c r="G247" s="5"/>
      <c r="H247" s="32"/>
      <c r="I247" s="27"/>
      <c r="J247" s="27"/>
      <c r="K247" s="27"/>
      <c r="L247" s="27"/>
      <c r="M247" s="27"/>
      <c r="N247" s="27"/>
      <c r="O247" s="27"/>
      <c r="P247" s="27"/>
      <c r="Q247" s="5"/>
      <c r="R247" s="5"/>
      <c r="S247" s="5"/>
      <c r="T247" s="5"/>
      <c r="U247" s="5"/>
      <c r="V247" s="5"/>
      <c r="W247" s="27"/>
      <c r="X247" s="27"/>
      <c r="Y247" s="27"/>
      <c r="Z247" s="5"/>
      <c r="AA247" s="5"/>
      <c r="AB247" s="27"/>
      <c r="AC247" s="27"/>
      <c r="AD247" s="11"/>
      <c r="AE247" s="5"/>
      <c r="AF247" s="5"/>
      <c r="AG247" s="5"/>
      <c r="AH247" s="5"/>
      <c r="AI247" s="5"/>
      <c r="AJ247" s="5"/>
      <c r="AK247" s="5"/>
      <c r="AL247" s="5"/>
      <c r="AM247" s="5"/>
      <c r="AN247" s="17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27"/>
      <c r="BA247" s="5"/>
      <c r="BB247" s="5"/>
      <c r="BC247" s="5"/>
      <c r="BD247" s="5"/>
      <c r="BE247" s="5"/>
      <c r="BF247" s="27"/>
      <c r="BG247" s="27"/>
      <c r="BH247" s="5"/>
      <c r="BI247" s="5"/>
      <c r="BJ247" s="5">
        <f>SUM(E247:BI247)</f>
        <v>0</v>
      </c>
      <c r="BK247" s="20" t="s">
        <v>23</v>
      </c>
      <c r="BL247" s="20"/>
      <c r="BM247" s="20"/>
      <c r="BN247" s="5"/>
    </row>
    <row r="248" spans="1:68" s="8" customFormat="1" ht="11.25" hidden="1">
      <c r="A248" s="38"/>
      <c r="B248" s="9" t="s">
        <v>41</v>
      </c>
      <c r="C248" s="9" t="s">
        <v>70</v>
      </c>
      <c r="D248" s="20"/>
      <c r="E248" s="27"/>
      <c r="F248" s="27"/>
      <c r="G248" s="5"/>
      <c r="H248" s="32"/>
      <c r="I248" s="27"/>
      <c r="J248" s="27"/>
      <c r="K248" s="27"/>
      <c r="L248" s="27"/>
      <c r="M248" s="27"/>
      <c r="N248" s="27"/>
      <c r="O248" s="27"/>
      <c r="P248" s="27"/>
      <c r="Q248" s="5"/>
      <c r="R248" s="5"/>
      <c r="S248" s="5"/>
      <c r="T248" s="5"/>
      <c r="U248" s="5"/>
      <c r="V248" s="5"/>
      <c r="W248" s="27"/>
      <c r="X248" s="27"/>
      <c r="Y248" s="27"/>
      <c r="Z248" s="5"/>
      <c r="AA248" s="5"/>
      <c r="AB248" s="27"/>
      <c r="AC248" s="27"/>
      <c r="AD248" s="11"/>
      <c r="AE248" s="5"/>
      <c r="AF248" s="5"/>
      <c r="AG248" s="5"/>
      <c r="AH248" s="5"/>
      <c r="AI248" s="5"/>
      <c r="AJ248" s="5"/>
      <c r="AK248" s="5"/>
      <c r="AL248" s="5"/>
      <c r="AM248" s="5"/>
      <c r="AN248" s="17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27"/>
      <c r="BA248" s="5"/>
      <c r="BB248" s="5"/>
      <c r="BC248" s="5"/>
      <c r="BD248" s="5"/>
      <c r="BE248" s="5"/>
      <c r="BF248" s="27"/>
      <c r="BG248" s="27"/>
      <c r="BH248" s="5"/>
      <c r="BI248" s="5"/>
      <c r="BJ248" s="5">
        <f>SUM(E248:BI248)</f>
        <v>0</v>
      </c>
      <c r="BK248" s="20" t="s">
        <v>23</v>
      </c>
      <c r="BL248" s="20"/>
      <c r="BM248" s="20"/>
      <c r="BN248" s="5"/>
      <c r="BP248" s="9"/>
    </row>
    <row r="249" spans="1:66" s="9" customFormat="1" ht="11.25" hidden="1">
      <c r="A249" s="38"/>
      <c r="B249" s="9" t="s">
        <v>41</v>
      </c>
      <c r="C249" s="9" t="s">
        <v>70</v>
      </c>
      <c r="D249" s="20"/>
      <c r="E249" s="26"/>
      <c r="F249" s="26"/>
      <c r="G249" s="4"/>
      <c r="H249" s="32"/>
      <c r="I249" s="26"/>
      <c r="J249" s="26"/>
      <c r="K249" s="26"/>
      <c r="L249" s="26"/>
      <c r="M249" s="26"/>
      <c r="N249" s="26"/>
      <c r="O249" s="26"/>
      <c r="P249" s="26"/>
      <c r="Q249" s="4"/>
      <c r="R249" s="4"/>
      <c r="S249" s="4"/>
      <c r="T249" s="4"/>
      <c r="U249" s="4"/>
      <c r="V249" s="4"/>
      <c r="W249" s="26"/>
      <c r="X249" s="26"/>
      <c r="Y249" s="26"/>
      <c r="Z249" s="4"/>
      <c r="AA249" s="4"/>
      <c r="AB249" s="26"/>
      <c r="AC249" s="26"/>
      <c r="AD249" s="10"/>
      <c r="AE249" s="4"/>
      <c r="AF249" s="4"/>
      <c r="AG249" s="4"/>
      <c r="AH249" s="4"/>
      <c r="AI249" s="4"/>
      <c r="AJ249" s="4"/>
      <c r="AK249" s="4"/>
      <c r="AL249" s="4"/>
      <c r="AM249" s="4"/>
      <c r="AN249" s="17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26"/>
      <c r="BA249" s="4"/>
      <c r="BB249" s="4"/>
      <c r="BC249" s="4"/>
      <c r="BD249" s="4"/>
      <c r="BE249" s="4"/>
      <c r="BF249" s="26"/>
      <c r="BG249" s="26"/>
      <c r="BH249" s="4"/>
      <c r="BI249" s="4"/>
      <c r="BJ249" s="5">
        <f>SUM(E249:BI249)</f>
        <v>0</v>
      </c>
      <c r="BK249" s="20" t="s">
        <v>23</v>
      </c>
      <c r="BL249" s="20"/>
      <c r="BM249" s="20"/>
      <c r="BN249" s="4"/>
    </row>
    <row r="250" spans="1:66" s="9" customFormat="1" ht="11.25" hidden="1">
      <c r="A250" s="38"/>
      <c r="B250" s="9" t="s">
        <v>41</v>
      </c>
      <c r="C250" s="9" t="s">
        <v>70</v>
      </c>
      <c r="D250" s="17"/>
      <c r="E250" s="26"/>
      <c r="F250" s="26"/>
      <c r="G250" s="4"/>
      <c r="H250" s="32"/>
      <c r="I250" s="26"/>
      <c r="J250" s="26"/>
      <c r="K250" s="26"/>
      <c r="L250" s="26"/>
      <c r="M250" s="26"/>
      <c r="N250" s="26"/>
      <c r="O250" s="26"/>
      <c r="P250" s="26"/>
      <c r="Q250" s="4"/>
      <c r="R250" s="4"/>
      <c r="S250" s="4"/>
      <c r="T250" s="4"/>
      <c r="U250" s="4"/>
      <c r="V250" s="4"/>
      <c r="W250" s="26"/>
      <c r="X250" s="26"/>
      <c r="Y250" s="26"/>
      <c r="Z250" s="4"/>
      <c r="AA250" s="4"/>
      <c r="AB250" s="26"/>
      <c r="AC250" s="26"/>
      <c r="AD250" s="10"/>
      <c r="AE250" s="4"/>
      <c r="AF250" s="4"/>
      <c r="AG250" s="4"/>
      <c r="AH250" s="4"/>
      <c r="AI250" s="4"/>
      <c r="AJ250" s="4"/>
      <c r="AK250" s="4"/>
      <c r="AL250" s="4"/>
      <c r="AM250" s="4"/>
      <c r="AN250" s="17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26"/>
      <c r="BA250" s="4"/>
      <c r="BB250" s="4"/>
      <c r="BC250" s="4"/>
      <c r="BD250" s="4"/>
      <c r="BE250" s="4"/>
      <c r="BF250" s="26"/>
      <c r="BG250" s="26"/>
      <c r="BH250" s="4"/>
      <c r="BI250" s="4"/>
      <c r="BJ250" s="5">
        <f>SUM(E250:BI250)</f>
        <v>0</v>
      </c>
      <c r="BK250" s="20" t="s">
        <v>23</v>
      </c>
      <c r="BL250" s="20"/>
      <c r="BM250" s="20"/>
      <c r="BN250" s="4"/>
    </row>
    <row r="251" spans="1:68" s="9" customFormat="1" ht="11.25" hidden="1">
      <c r="A251" s="38"/>
      <c r="B251" s="9" t="s">
        <v>41</v>
      </c>
      <c r="C251" s="9" t="s">
        <v>70</v>
      </c>
      <c r="D251" s="17"/>
      <c r="E251" s="26"/>
      <c r="F251" s="26"/>
      <c r="G251" s="4"/>
      <c r="H251" s="32"/>
      <c r="I251" s="26"/>
      <c r="J251" s="26"/>
      <c r="K251" s="26"/>
      <c r="L251" s="26"/>
      <c r="M251" s="26"/>
      <c r="N251" s="26"/>
      <c r="O251" s="26"/>
      <c r="P251" s="26"/>
      <c r="Q251" s="4"/>
      <c r="R251" s="4"/>
      <c r="S251" s="4"/>
      <c r="T251" s="4"/>
      <c r="U251" s="4"/>
      <c r="V251" s="4"/>
      <c r="W251" s="26"/>
      <c r="X251" s="26"/>
      <c r="Y251" s="26"/>
      <c r="Z251" s="4"/>
      <c r="AA251" s="4"/>
      <c r="AB251" s="26"/>
      <c r="AC251" s="26"/>
      <c r="AD251" s="10"/>
      <c r="AE251" s="4"/>
      <c r="AF251" s="4"/>
      <c r="AG251" s="4"/>
      <c r="AH251" s="4"/>
      <c r="AI251" s="4"/>
      <c r="AJ251" s="4"/>
      <c r="AK251" s="4"/>
      <c r="AL251" s="4"/>
      <c r="AM251" s="4"/>
      <c r="AN251" s="17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26"/>
      <c r="BA251" s="4"/>
      <c r="BB251" s="4"/>
      <c r="BC251" s="4"/>
      <c r="BD251" s="4"/>
      <c r="BE251" s="4"/>
      <c r="BF251" s="26"/>
      <c r="BG251" s="26"/>
      <c r="BH251" s="4"/>
      <c r="BI251" s="4"/>
      <c r="BJ251" s="5">
        <f>SUM(E251:BI251)</f>
        <v>0</v>
      </c>
      <c r="BK251" s="20" t="s">
        <v>23</v>
      </c>
      <c r="BL251" s="20"/>
      <c r="BM251" s="20"/>
      <c r="BN251" s="4"/>
      <c r="BP251" s="8"/>
    </row>
    <row r="252" spans="1:66" s="8" customFormat="1" ht="11.25" hidden="1">
      <c r="A252" s="38"/>
      <c r="B252" s="9" t="s">
        <v>41</v>
      </c>
      <c r="C252" s="9" t="s">
        <v>70</v>
      </c>
      <c r="D252" s="20"/>
      <c r="E252" s="27"/>
      <c r="F252" s="27"/>
      <c r="G252" s="5"/>
      <c r="H252" s="32"/>
      <c r="I252" s="27"/>
      <c r="J252" s="27"/>
      <c r="K252" s="27"/>
      <c r="L252" s="27"/>
      <c r="M252" s="27"/>
      <c r="N252" s="27"/>
      <c r="O252" s="27"/>
      <c r="P252" s="27"/>
      <c r="Q252" s="5"/>
      <c r="R252" s="5"/>
      <c r="S252" s="5"/>
      <c r="T252" s="5"/>
      <c r="U252" s="5"/>
      <c r="V252" s="5"/>
      <c r="W252" s="27"/>
      <c r="X252" s="27"/>
      <c r="Y252" s="27"/>
      <c r="Z252" s="5"/>
      <c r="AA252" s="5"/>
      <c r="AB252" s="27"/>
      <c r="AC252" s="27"/>
      <c r="AD252" s="11"/>
      <c r="AE252" s="5"/>
      <c r="AF252" s="5"/>
      <c r="AG252" s="5"/>
      <c r="AH252" s="5"/>
      <c r="AI252" s="5"/>
      <c r="AJ252" s="5"/>
      <c r="AK252" s="5"/>
      <c r="AL252" s="5"/>
      <c r="AM252" s="5"/>
      <c r="AN252" s="17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27"/>
      <c r="BA252" s="5"/>
      <c r="BB252" s="5"/>
      <c r="BC252" s="5"/>
      <c r="BD252" s="5"/>
      <c r="BE252" s="5"/>
      <c r="BF252" s="27"/>
      <c r="BG252" s="27"/>
      <c r="BH252" s="5"/>
      <c r="BI252" s="5"/>
      <c r="BJ252" s="5">
        <f>SUM(E252:BI252)</f>
        <v>0</v>
      </c>
      <c r="BK252" s="20" t="s">
        <v>23</v>
      </c>
      <c r="BL252" s="20"/>
      <c r="BM252" s="20"/>
      <c r="BN252" s="5"/>
    </row>
    <row r="253" spans="1:66" s="8" customFormat="1" ht="11.25" hidden="1">
      <c r="A253" s="38"/>
      <c r="B253" s="9" t="s">
        <v>41</v>
      </c>
      <c r="C253" s="9" t="s">
        <v>70</v>
      </c>
      <c r="D253" s="20"/>
      <c r="E253" s="27"/>
      <c r="F253" s="27"/>
      <c r="G253" s="5"/>
      <c r="H253" s="32"/>
      <c r="I253" s="27"/>
      <c r="J253" s="27"/>
      <c r="K253" s="27"/>
      <c r="L253" s="27"/>
      <c r="M253" s="27"/>
      <c r="N253" s="27"/>
      <c r="O253" s="27"/>
      <c r="P253" s="27"/>
      <c r="Q253" s="5"/>
      <c r="R253" s="5"/>
      <c r="S253" s="5"/>
      <c r="T253" s="5"/>
      <c r="U253" s="5"/>
      <c r="V253" s="5"/>
      <c r="W253" s="27"/>
      <c r="X253" s="27"/>
      <c r="Y253" s="27"/>
      <c r="Z253" s="5"/>
      <c r="AA253" s="5"/>
      <c r="AB253" s="27"/>
      <c r="AC253" s="27"/>
      <c r="AD253" s="11"/>
      <c r="AE253" s="5"/>
      <c r="AF253" s="5"/>
      <c r="AG253" s="5"/>
      <c r="AH253" s="5"/>
      <c r="AI253" s="5"/>
      <c r="AJ253" s="5"/>
      <c r="AK253" s="5"/>
      <c r="AL253" s="5"/>
      <c r="AM253" s="5"/>
      <c r="AN253" s="17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27"/>
      <c r="BA253" s="5"/>
      <c r="BB253" s="5"/>
      <c r="BC253" s="5"/>
      <c r="BD253" s="5"/>
      <c r="BE253" s="5"/>
      <c r="BF253" s="27"/>
      <c r="BG253" s="27"/>
      <c r="BH253" s="5"/>
      <c r="BI253" s="5"/>
      <c r="BJ253" s="5">
        <f>SUM(E253:BI253)</f>
        <v>0</v>
      </c>
      <c r="BK253" s="20" t="s">
        <v>23</v>
      </c>
      <c r="BL253" s="20"/>
      <c r="BM253" s="20"/>
      <c r="BN253" s="5"/>
    </row>
    <row r="254" spans="1:66" s="8" customFormat="1" ht="11.25">
      <c r="A254" s="38" t="s">
        <v>272</v>
      </c>
      <c r="B254" s="9" t="s">
        <v>41</v>
      </c>
      <c r="C254" s="9" t="s">
        <v>166</v>
      </c>
      <c r="D254" s="20" t="s">
        <v>23</v>
      </c>
      <c r="E254" s="27"/>
      <c r="F254" s="27"/>
      <c r="G254" s="5"/>
      <c r="H254" s="32"/>
      <c r="I254" s="27"/>
      <c r="J254" s="27"/>
      <c r="K254" s="27"/>
      <c r="L254" s="27"/>
      <c r="M254" s="27"/>
      <c r="N254" s="27"/>
      <c r="O254" s="27"/>
      <c r="P254" s="27"/>
      <c r="Q254" s="5"/>
      <c r="R254" s="5"/>
      <c r="S254" s="5"/>
      <c r="T254" s="5">
        <v>3</v>
      </c>
      <c r="U254" s="5"/>
      <c r="V254" s="5"/>
      <c r="W254" s="27"/>
      <c r="X254" s="27"/>
      <c r="Y254" s="27"/>
      <c r="Z254" s="5"/>
      <c r="AA254" s="5"/>
      <c r="AB254" s="27"/>
      <c r="AC254" s="27"/>
      <c r="AD254" s="11"/>
      <c r="AE254" s="5"/>
      <c r="AF254" s="5"/>
      <c r="AG254" s="5"/>
      <c r="AH254" s="5"/>
      <c r="AI254" s="5"/>
      <c r="AJ254" s="5"/>
      <c r="AK254" s="5"/>
      <c r="AL254" s="5"/>
      <c r="AM254" s="5"/>
      <c r="AN254" s="17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27"/>
      <c r="BA254" s="5"/>
      <c r="BB254" s="5"/>
      <c r="BC254" s="5"/>
      <c r="BD254" s="5"/>
      <c r="BE254" s="5"/>
      <c r="BF254" s="27"/>
      <c r="BG254" s="27"/>
      <c r="BH254" s="5"/>
      <c r="BI254" s="5"/>
      <c r="BJ254" s="5">
        <f>SUM(E254:BI254)</f>
        <v>3</v>
      </c>
      <c r="BK254" s="20" t="s">
        <v>23</v>
      </c>
      <c r="BL254" s="20"/>
      <c r="BM254" s="20"/>
      <c r="BN254" s="5"/>
    </row>
    <row r="255" spans="1:66" s="8" customFormat="1" ht="11.25">
      <c r="A255" s="38" t="s">
        <v>273</v>
      </c>
      <c r="B255" s="9" t="str">
        <f>"IRATRENDEZŐ (TOKOS) NATÚR"</f>
        <v>IRATRENDEZŐ (TOKOS) NATÚR</v>
      </c>
      <c r="C255" s="9" t="str">
        <f>"A/4"</f>
        <v>A/4</v>
      </c>
      <c r="D255" s="20" t="s">
        <v>23</v>
      </c>
      <c r="E255" s="27"/>
      <c r="F255" s="27"/>
      <c r="G255" s="5"/>
      <c r="H255" s="32"/>
      <c r="I255" s="27"/>
      <c r="J255" s="27"/>
      <c r="K255" s="27"/>
      <c r="L255" s="27"/>
      <c r="M255" s="27"/>
      <c r="N255" s="27"/>
      <c r="O255" s="27"/>
      <c r="P255" s="27"/>
      <c r="Q255" s="5"/>
      <c r="R255" s="5"/>
      <c r="S255" s="5"/>
      <c r="T255" s="5"/>
      <c r="U255" s="5"/>
      <c r="V255" s="5"/>
      <c r="W255" s="27"/>
      <c r="X255" s="27"/>
      <c r="Y255" s="27"/>
      <c r="Z255" s="5"/>
      <c r="AA255" s="5"/>
      <c r="AB255" s="27"/>
      <c r="AC255" s="27"/>
      <c r="AD255" s="11"/>
      <c r="AE255" s="5"/>
      <c r="AF255" s="5"/>
      <c r="AG255" s="5"/>
      <c r="AH255" s="5"/>
      <c r="AI255" s="5"/>
      <c r="AJ255" s="5"/>
      <c r="AK255" s="5"/>
      <c r="AL255" s="5"/>
      <c r="AM255" s="5"/>
      <c r="AN255" s="17"/>
      <c r="AO255" s="5"/>
      <c r="AP255" s="5"/>
      <c r="AQ255" s="5"/>
      <c r="AR255" s="5"/>
      <c r="AS255" s="5"/>
      <c r="AT255" s="5"/>
      <c r="AU255" s="5"/>
      <c r="AV255" s="5"/>
      <c r="AW255" s="5">
        <v>10</v>
      </c>
      <c r="AX255" s="5"/>
      <c r="AY255" s="5"/>
      <c r="AZ255" s="27"/>
      <c r="BA255" s="5"/>
      <c r="BB255" s="5"/>
      <c r="BC255" s="5"/>
      <c r="BD255" s="5"/>
      <c r="BE255" s="5"/>
      <c r="BF255" s="27"/>
      <c r="BG255" s="27"/>
      <c r="BH255" s="5"/>
      <c r="BI255" s="5"/>
      <c r="BJ255" s="5">
        <f>SUM(E255:BI255)</f>
        <v>10</v>
      </c>
      <c r="BK255" s="20" t="s">
        <v>23</v>
      </c>
      <c r="BL255" s="20"/>
      <c r="BM255" s="20"/>
      <c r="BN255" s="5"/>
    </row>
    <row r="256" spans="1:66" s="8" customFormat="1" ht="11.25" hidden="1">
      <c r="A256" s="38"/>
      <c r="B256" s="9" t="s">
        <v>42</v>
      </c>
      <c r="C256" s="9" t="str">
        <f>"A/4"</f>
        <v>A/4</v>
      </c>
      <c r="D256" s="20" t="s">
        <v>23</v>
      </c>
      <c r="E256" s="27"/>
      <c r="F256" s="27"/>
      <c r="G256" s="5"/>
      <c r="H256" s="32"/>
      <c r="I256" s="27"/>
      <c r="J256" s="27"/>
      <c r="K256" s="27"/>
      <c r="L256" s="27"/>
      <c r="M256" s="27"/>
      <c r="N256" s="27"/>
      <c r="O256" s="27"/>
      <c r="P256" s="27"/>
      <c r="Q256" s="5"/>
      <c r="R256" s="5"/>
      <c r="S256" s="5"/>
      <c r="T256" s="5"/>
      <c r="U256" s="5"/>
      <c r="V256" s="5"/>
      <c r="W256" s="27"/>
      <c r="X256" s="27"/>
      <c r="Y256" s="27"/>
      <c r="Z256" s="5"/>
      <c r="AA256" s="5"/>
      <c r="AB256" s="27"/>
      <c r="AC256" s="27"/>
      <c r="AD256" s="11"/>
      <c r="AE256" s="5"/>
      <c r="AF256" s="5"/>
      <c r="AG256" s="5"/>
      <c r="AH256" s="5"/>
      <c r="AI256" s="5"/>
      <c r="AJ256" s="5"/>
      <c r="AK256" s="5"/>
      <c r="AL256" s="5"/>
      <c r="AM256" s="5"/>
      <c r="AN256" s="17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27"/>
      <c r="BA256" s="5"/>
      <c r="BB256" s="5"/>
      <c r="BC256" s="5"/>
      <c r="BD256" s="5"/>
      <c r="BE256" s="5"/>
      <c r="BF256" s="27"/>
      <c r="BG256" s="27"/>
      <c r="BH256" s="5"/>
      <c r="BI256" s="5"/>
      <c r="BJ256" s="5">
        <f>SUM(E256:BI256)</f>
        <v>0</v>
      </c>
      <c r="BK256" s="20" t="s">
        <v>23</v>
      </c>
      <c r="BL256" s="20"/>
      <c r="BM256" s="20"/>
      <c r="BN256" s="5"/>
    </row>
    <row r="257" spans="1:66" s="8" customFormat="1" ht="11.25">
      <c r="A257" s="38" t="s">
        <v>274</v>
      </c>
      <c r="B257" s="9" t="str">
        <f>"IRATRENDEZŐ (TOKOS) SZÍNES"</f>
        <v>IRATRENDEZŐ (TOKOS) SZÍNES</v>
      </c>
      <c r="C257" s="9" t="str">
        <f>"A/4"</f>
        <v>A/4</v>
      </c>
      <c r="D257" s="20" t="s">
        <v>23</v>
      </c>
      <c r="E257" s="27"/>
      <c r="F257" s="27"/>
      <c r="G257" s="5"/>
      <c r="H257" s="32"/>
      <c r="I257" s="27"/>
      <c r="J257" s="27"/>
      <c r="K257" s="27"/>
      <c r="L257" s="27"/>
      <c r="M257" s="27"/>
      <c r="N257" s="27"/>
      <c r="O257" s="27"/>
      <c r="P257" s="27"/>
      <c r="Q257" s="5"/>
      <c r="R257" s="5"/>
      <c r="S257" s="5"/>
      <c r="T257" s="5"/>
      <c r="U257" s="5"/>
      <c r="V257" s="5"/>
      <c r="W257" s="27"/>
      <c r="X257" s="27"/>
      <c r="Y257" s="27"/>
      <c r="Z257" s="5"/>
      <c r="AA257" s="5"/>
      <c r="AB257" s="27"/>
      <c r="AC257" s="27"/>
      <c r="AD257" s="11"/>
      <c r="AE257" s="5"/>
      <c r="AF257" s="5"/>
      <c r="AG257" s="5"/>
      <c r="AH257" s="5"/>
      <c r="AI257" s="5"/>
      <c r="AJ257" s="5"/>
      <c r="AK257" s="5"/>
      <c r="AL257" s="5"/>
      <c r="AM257" s="5"/>
      <c r="AN257" s="17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27"/>
      <c r="BA257" s="5"/>
      <c r="BB257" s="5"/>
      <c r="BC257" s="5"/>
      <c r="BD257" s="5"/>
      <c r="BE257" s="5"/>
      <c r="BF257" s="27">
        <v>5</v>
      </c>
      <c r="BG257" s="27"/>
      <c r="BH257" s="5">
        <v>10</v>
      </c>
      <c r="BI257" s="5"/>
      <c r="BJ257" s="5">
        <f>SUM(E257:BI257)</f>
        <v>15</v>
      </c>
      <c r="BK257" s="20" t="s">
        <v>23</v>
      </c>
      <c r="BL257" s="20"/>
      <c r="BM257" s="20"/>
      <c r="BN257" s="5"/>
    </row>
    <row r="258" spans="1:66" s="8" customFormat="1" ht="11.25" hidden="1">
      <c r="A258" s="38"/>
      <c r="B258" s="9" t="str">
        <f>"RAGASZTÓ SZALAG TÜKÖRHÖZ"</f>
        <v>RAGASZTÓ SZALAG TÜKÖRHÖZ</v>
      </c>
      <c r="C258" s="9"/>
      <c r="D258" s="20"/>
      <c r="E258" s="27"/>
      <c r="F258" s="27"/>
      <c r="G258" s="5"/>
      <c r="H258" s="32"/>
      <c r="I258" s="27"/>
      <c r="J258" s="27"/>
      <c r="K258" s="27"/>
      <c r="L258" s="27"/>
      <c r="M258" s="27"/>
      <c r="N258" s="27"/>
      <c r="O258" s="27"/>
      <c r="P258" s="27"/>
      <c r="Q258" s="5"/>
      <c r="R258" s="5"/>
      <c r="S258" s="5"/>
      <c r="T258" s="5"/>
      <c r="U258" s="5"/>
      <c r="V258" s="5"/>
      <c r="W258" s="27"/>
      <c r="X258" s="27"/>
      <c r="Y258" s="27"/>
      <c r="Z258" s="5"/>
      <c r="AA258" s="5"/>
      <c r="AB258" s="27"/>
      <c r="AC258" s="27"/>
      <c r="AD258" s="11"/>
      <c r="AE258" s="5"/>
      <c r="AF258" s="5"/>
      <c r="AG258" s="5"/>
      <c r="AH258" s="5"/>
      <c r="AI258" s="5"/>
      <c r="AJ258" s="5"/>
      <c r="AK258" s="5"/>
      <c r="AL258" s="5"/>
      <c r="AM258" s="5"/>
      <c r="AN258" s="17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27"/>
      <c r="BA258" s="5"/>
      <c r="BB258" s="5"/>
      <c r="BC258" s="5"/>
      <c r="BD258" s="5"/>
      <c r="BE258" s="5"/>
      <c r="BF258" s="27"/>
      <c r="BG258" s="27"/>
      <c r="BH258" s="5"/>
      <c r="BI258" s="5"/>
      <c r="BJ258" s="5">
        <f>SUM(E258:BI258)</f>
        <v>0</v>
      </c>
      <c r="BK258" s="20"/>
      <c r="BL258" s="20"/>
      <c r="BM258" s="20"/>
      <c r="BN258" s="5"/>
    </row>
    <row r="259" spans="1:66" s="8" customFormat="1" ht="11.25">
      <c r="A259" s="38" t="s">
        <v>275</v>
      </c>
      <c r="B259" s="9" t="s">
        <v>134</v>
      </c>
      <c r="C259" s="9" t="s">
        <v>135</v>
      </c>
      <c r="D259" s="20" t="s">
        <v>23</v>
      </c>
      <c r="E259" s="27"/>
      <c r="F259" s="27">
        <v>2</v>
      </c>
      <c r="G259" s="5"/>
      <c r="H259" s="32"/>
      <c r="I259" s="27"/>
      <c r="J259" s="27"/>
      <c r="K259" s="27">
        <v>1</v>
      </c>
      <c r="L259" s="27"/>
      <c r="M259" s="27"/>
      <c r="N259" s="27"/>
      <c r="O259" s="27"/>
      <c r="P259" s="27"/>
      <c r="Q259" s="5"/>
      <c r="R259" s="5"/>
      <c r="S259" s="5"/>
      <c r="T259" s="5"/>
      <c r="U259" s="5"/>
      <c r="V259" s="5"/>
      <c r="W259" s="27"/>
      <c r="X259" s="27"/>
      <c r="Y259" s="27"/>
      <c r="Z259" s="5"/>
      <c r="AA259" s="5"/>
      <c r="AB259" s="27"/>
      <c r="AC259" s="27"/>
      <c r="AD259" s="11"/>
      <c r="AE259" s="5"/>
      <c r="AF259" s="5"/>
      <c r="AG259" s="5"/>
      <c r="AH259" s="5"/>
      <c r="AI259" s="5"/>
      <c r="AJ259" s="5"/>
      <c r="AK259" s="5"/>
      <c r="AL259" s="5"/>
      <c r="AM259" s="5"/>
      <c r="AN259" s="17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27"/>
      <c r="BA259" s="5"/>
      <c r="BB259" s="5"/>
      <c r="BC259" s="5"/>
      <c r="BD259" s="5">
        <v>3</v>
      </c>
      <c r="BE259" s="5"/>
      <c r="BF259" s="27"/>
      <c r="BG259" s="27"/>
      <c r="BH259" s="5"/>
      <c r="BI259" s="5"/>
      <c r="BJ259" s="5">
        <f>SUM(E259:BI259)</f>
        <v>6</v>
      </c>
      <c r="BK259" s="20" t="s">
        <v>23</v>
      </c>
      <c r="BL259" s="20"/>
      <c r="BM259" s="20"/>
      <c r="BN259" s="5"/>
    </row>
    <row r="260" spans="1:66" s="8" customFormat="1" ht="11.25">
      <c r="A260" s="38" t="s">
        <v>276</v>
      </c>
      <c r="B260" s="9" t="s">
        <v>118</v>
      </c>
      <c r="C260" s="9" t="s">
        <v>119</v>
      </c>
      <c r="D260" s="20" t="s">
        <v>79</v>
      </c>
      <c r="E260" s="27"/>
      <c r="F260" s="27"/>
      <c r="G260" s="5"/>
      <c r="H260" s="32"/>
      <c r="I260" s="27"/>
      <c r="J260" s="27"/>
      <c r="K260" s="27">
        <v>1</v>
      </c>
      <c r="L260" s="27"/>
      <c r="M260" s="27"/>
      <c r="N260" s="27"/>
      <c r="O260" s="27"/>
      <c r="P260" s="27"/>
      <c r="Q260" s="5"/>
      <c r="R260" s="5"/>
      <c r="S260" s="5"/>
      <c r="T260" s="5"/>
      <c r="U260" s="5"/>
      <c r="V260" s="5"/>
      <c r="W260" s="27"/>
      <c r="X260" s="27"/>
      <c r="Y260" s="27"/>
      <c r="Z260" s="5"/>
      <c r="AA260" s="5"/>
      <c r="AB260" s="27"/>
      <c r="AC260" s="27"/>
      <c r="AD260" s="11"/>
      <c r="AE260" s="5"/>
      <c r="AF260" s="5"/>
      <c r="AG260" s="5"/>
      <c r="AH260" s="5"/>
      <c r="AI260" s="5"/>
      <c r="AJ260" s="5"/>
      <c r="AK260" s="5"/>
      <c r="AL260" s="5"/>
      <c r="AM260" s="5"/>
      <c r="AN260" s="17"/>
      <c r="AO260" s="5"/>
      <c r="AP260" s="5"/>
      <c r="AQ260" s="5"/>
      <c r="AR260" s="5"/>
      <c r="AS260" s="5"/>
      <c r="AT260" s="5"/>
      <c r="AU260" s="5">
        <v>1</v>
      </c>
      <c r="AV260" s="5"/>
      <c r="AW260" s="5"/>
      <c r="AX260" s="5">
        <v>1</v>
      </c>
      <c r="AY260" s="5">
        <v>1</v>
      </c>
      <c r="AZ260" s="27"/>
      <c r="BA260" s="5"/>
      <c r="BB260" s="5"/>
      <c r="BC260" s="5"/>
      <c r="BD260" s="5"/>
      <c r="BE260" s="5"/>
      <c r="BF260" s="27"/>
      <c r="BG260" s="27"/>
      <c r="BH260" s="5"/>
      <c r="BI260" s="5"/>
      <c r="BJ260" s="5">
        <f>SUM(E260:BI260)</f>
        <v>4</v>
      </c>
      <c r="BK260" s="20" t="s">
        <v>79</v>
      </c>
      <c r="BL260" s="20"/>
      <c r="BM260" s="20"/>
      <c r="BN260" s="5"/>
    </row>
    <row r="261" spans="1:66" s="8" customFormat="1" ht="11.25" hidden="1">
      <c r="A261" s="38"/>
      <c r="B261" s="9" t="str">
        <f>"RAJZLAP"</f>
        <v>RAJZLAP</v>
      </c>
      <c r="C261" s="9" t="str">
        <f>"A/1"</f>
        <v>A/1</v>
      </c>
      <c r="D261" s="20"/>
      <c r="E261" s="27"/>
      <c r="F261" s="27"/>
      <c r="G261" s="5"/>
      <c r="H261" s="32"/>
      <c r="I261" s="27"/>
      <c r="J261" s="27"/>
      <c r="K261" s="27"/>
      <c r="L261" s="27"/>
      <c r="M261" s="27"/>
      <c r="N261" s="27"/>
      <c r="O261" s="27"/>
      <c r="P261" s="27"/>
      <c r="Q261" s="5"/>
      <c r="R261" s="5"/>
      <c r="S261" s="5"/>
      <c r="T261" s="5"/>
      <c r="U261" s="5"/>
      <c r="V261" s="5"/>
      <c r="W261" s="27"/>
      <c r="X261" s="27"/>
      <c r="Y261" s="27"/>
      <c r="Z261" s="5"/>
      <c r="AA261" s="5"/>
      <c r="AB261" s="27"/>
      <c r="AC261" s="27"/>
      <c r="AD261" s="11"/>
      <c r="AE261" s="5"/>
      <c r="AF261" s="5"/>
      <c r="AG261" s="5"/>
      <c r="AH261" s="5"/>
      <c r="AI261" s="5"/>
      <c r="AJ261" s="5"/>
      <c r="AK261" s="5"/>
      <c r="AL261" s="5"/>
      <c r="AM261" s="5"/>
      <c r="AN261" s="17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27"/>
      <c r="BA261" s="5"/>
      <c r="BB261" s="5"/>
      <c r="BC261" s="5"/>
      <c r="BD261" s="5"/>
      <c r="BE261" s="5"/>
      <c r="BF261" s="27"/>
      <c r="BG261" s="27"/>
      <c r="BH261" s="5"/>
      <c r="BI261" s="5"/>
      <c r="BJ261" s="5">
        <f>SUM(E261:BI261)</f>
        <v>0</v>
      </c>
      <c r="BK261" s="20"/>
      <c r="BL261" s="20"/>
      <c r="BM261" s="20"/>
      <c r="BN261" s="5"/>
    </row>
    <row r="262" spans="1:66" s="8" customFormat="1" ht="11.25" hidden="1">
      <c r="A262" s="38"/>
      <c r="B262" s="9" t="str">
        <f>"RAJZLAP"</f>
        <v>RAJZLAP</v>
      </c>
      <c r="C262" s="9" t="str">
        <f>"A/2"</f>
        <v>A/2</v>
      </c>
      <c r="D262" s="20"/>
      <c r="E262" s="27"/>
      <c r="F262" s="27"/>
      <c r="G262" s="5"/>
      <c r="H262" s="32"/>
      <c r="I262" s="27"/>
      <c r="J262" s="27"/>
      <c r="K262" s="27"/>
      <c r="L262" s="27"/>
      <c r="M262" s="27"/>
      <c r="N262" s="27"/>
      <c r="O262" s="27"/>
      <c r="P262" s="27"/>
      <c r="Q262" s="5"/>
      <c r="R262" s="5"/>
      <c r="S262" s="5"/>
      <c r="T262" s="5"/>
      <c r="U262" s="5"/>
      <c r="V262" s="5"/>
      <c r="W262" s="27"/>
      <c r="X262" s="27"/>
      <c r="Y262" s="27"/>
      <c r="Z262" s="5"/>
      <c r="AA262" s="5"/>
      <c r="AB262" s="27"/>
      <c r="AC262" s="27"/>
      <c r="AD262" s="11"/>
      <c r="AE262" s="5"/>
      <c r="AF262" s="5"/>
      <c r="AG262" s="5"/>
      <c r="AH262" s="5"/>
      <c r="AI262" s="5"/>
      <c r="AJ262" s="5"/>
      <c r="AK262" s="5"/>
      <c r="AL262" s="5"/>
      <c r="AM262" s="5"/>
      <c r="AN262" s="17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27"/>
      <c r="BA262" s="5"/>
      <c r="BB262" s="5"/>
      <c r="BC262" s="5"/>
      <c r="BD262" s="5"/>
      <c r="BE262" s="5"/>
      <c r="BF262" s="27"/>
      <c r="BG262" s="27"/>
      <c r="BH262" s="5"/>
      <c r="BI262" s="5"/>
      <c r="BJ262" s="5">
        <f>SUM(E262:BI262)</f>
        <v>0</v>
      </c>
      <c r="BK262" s="20"/>
      <c r="BL262" s="20"/>
      <c r="BM262" s="20"/>
      <c r="BN262" s="5"/>
    </row>
    <row r="263" spans="1:66" s="8" customFormat="1" ht="11.25" hidden="1">
      <c r="A263" s="38"/>
      <c r="B263" s="9" t="str">
        <f>"RAJZLAP"</f>
        <v>RAJZLAP</v>
      </c>
      <c r="C263" s="9" t="str">
        <f>"A/4"</f>
        <v>A/4</v>
      </c>
      <c r="D263" s="20"/>
      <c r="E263" s="27"/>
      <c r="F263" s="27"/>
      <c r="G263" s="5"/>
      <c r="H263" s="32"/>
      <c r="I263" s="27"/>
      <c r="J263" s="27"/>
      <c r="K263" s="27"/>
      <c r="L263" s="27"/>
      <c r="M263" s="27"/>
      <c r="N263" s="27"/>
      <c r="O263" s="27"/>
      <c r="P263" s="27"/>
      <c r="Q263" s="5"/>
      <c r="R263" s="5"/>
      <c r="S263" s="5"/>
      <c r="T263" s="5"/>
      <c r="U263" s="5"/>
      <c r="V263" s="5"/>
      <c r="W263" s="27"/>
      <c r="X263" s="27"/>
      <c r="Y263" s="27"/>
      <c r="Z263" s="5"/>
      <c r="AA263" s="5"/>
      <c r="AB263" s="27"/>
      <c r="AC263" s="27"/>
      <c r="AD263" s="11"/>
      <c r="AE263" s="5"/>
      <c r="AF263" s="5"/>
      <c r="AG263" s="5"/>
      <c r="AH263" s="5"/>
      <c r="AI263" s="5"/>
      <c r="AJ263" s="5"/>
      <c r="AK263" s="5"/>
      <c r="AL263" s="5"/>
      <c r="AM263" s="5"/>
      <c r="AN263" s="17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27"/>
      <c r="BA263" s="5"/>
      <c r="BB263" s="5"/>
      <c r="BC263" s="5"/>
      <c r="BD263" s="5"/>
      <c r="BE263" s="5"/>
      <c r="BF263" s="27"/>
      <c r="BG263" s="27"/>
      <c r="BH263" s="5"/>
      <c r="BI263" s="5"/>
      <c r="BJ263" s="5">
        <f>SUM(E263:BI263)</f>
        <v>0</v>
      </c>
      <c r="BK263" s="20"/>
      <c r="BL263" s="20"/>
      <c r="BM263" s="20"/>
      <c r="BN263" s="5"/>
    </row>
    <row r="264" spans="1:66" s="8" customFormat="1" ht="11.25">
      <c r="A264" s="38" t="s">
        <v>277</v>
      </c>
      <c r="B264" s="8" t="s">
        <v>88</v>
      </c>
      <c r="D264" s="20" t="s">
        <v>32</v>
      </c>
      <c r="E264" s="27"/>
      <c r="F264" s="27">
        <v>3</v>
      </c>
      <c r="G264" s="5">
        <v>2</v>
      </c>
      <c r="H264" s="27"/>
      <c r="I264" s="27"/>
      <c r="J264" s="27">
        <v>1</v>
      </c>
      <c r="K264" s="27"/>
      <c r="L264" s="27"/>
      <c r="M264" s="27"/>
      <c r="N264" s="27"/>
      <c r="O264" s="27"/>
      <c r="P264" s="27"/>
      <c r="Q264" s="5"/>
      <c r="R264" s="5"/>
      <c r="S264" s="5"/>
      <c r="T264" s="5"/>
      <c r="U264" s="5"/>
      <c r="V264" s="5"/>
      <c r="W264" s="27"/>
      <c r="X264" s="27"/>
      <c r="Y264" s="27"/>
      <c r="Z264" s="5"/>
      <c r="AA264" s="5"/>
      <c r="AB264" s="27"/>
      <c r="AC264" s="27"/>
      <c r="AD264" s="11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27"/>
      <c r="BA264" s="5"/>
      <c r="BB264" s="5"/>
      <c r="BC264" s="5"/>
      <c r="BD264" s="5"/>
      <c r="BE264" s="5"/>
      <c r="BF264" s="27"/>
      <c r="BG264" s="27"/>
      <c r="BH264" s="5">
        <v>1</v>
      </c>
      <c r="BI264" s="5"/>
      <c r="BJ264" s="5">
        <f>SUM(E264:BI264)</f>
        <v>7</v>
      </c>
      <c r="BK264" s="20" t="s">
        <v>32</v>
      </c>
      <c r="BL264" s="20"/>
      <c r="BM264" s="20"/>
      <c r="BN264" s="5"/>
    </row>
    <row r="265" spans="1:66" s="9" customFormat="1" ht="11.25" hidden="1">
      <c r="A265" s="38"/>
      <c r="B265" s="9" t="str">
        <f>"RAKTÁRI KÉSZLETNYILVÁNTARTÓ"</f>
        <v>RAKTÁRI KÉSZLETNYILVÁNTARTÓ</v>
      </c>
      <c r="C265" s="9" t="str">
        <f>"B.12-152"</f>
        <v>B.12-152</v>
      </c>
      <c r="D265" s="17"/>
      <c r="E265" s="26"/>
      <c r="F265" s="26"/>
      <c r="G265" s="4"/>
      <c r="H265" s="32"/>
      <c r="I265" s="26"/>
      <c r="J265" s="26"/>
      <c r="K265" s="26"/>
      <c r="L265" s="26"/>
      <c r="M265" s="26"/>
      <c r="N265" s="26"/>
      <c r="O265" s="26"/>
      <c r="P265" s="26"/>
      <c r="Q265" s="4"/>
      <c r="R265" s="4"/>
      <c r="S265" s="4"/>
      <c r="T265" s="4"/>
      <c r="U265" s="4"/>
      <c r="V265" s="4"/>
      <c r="W265" s="26"/>
      <c r="X265" s="26"/>
      <c r="Y265" s="26"/>
      <c r="Z265" s="4"/>
      <c r="AA265" s="4"/>
      <c r="AB265" s="26"/>
      <c r="AC265" s="26"/>
      <c r="AD265" s="10"/>
      <c r="AE265" s="4"/>
      <c r="AF265" s="4"/>
      <c r="AG265" s="4"/>
      <c r="AH265" s="4"/>
      <c r="AI265" s="4"/>
      <c r="AJ265" s="4"/>
      <c r="AK265" s="4"/>
      <c r="AL265" s="4"/>
      <c r="AM265" s="4"/>
      <c r="AN265" s="17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26"/>
      <c r="BA265" s="4"/>
      <c r="BB265" s="4"/>
      <c r="BC265" s="4"/>
      <c r="BD265" s="4"/>
      <c r="BE265" s="4"/>
      <c r="BF265" s="26"/>
      <c r="BG265" s="26"/>
      <c r="BH265" s="4"/>
      <c r="BI265" s="4"/>
      <c r="BJ265" s="5">
        <f>SUM(E265:BI265)</f>
        <v>0</v>
      </c>
      <c r="BK265" s="17"/>
      <c r="BL265" s="17"/>
      <c r="BM265" s="17"/>
      <c r="BN265" s="4"/>
    </row>
    <row r="266" spans="1:66" s="9" customFormat="1" ht="11.25" hidden="1">
      <c r="A266" s="38"/>
      <c r="B266" s="9" t="s">
        <v>3</v>
      </c>
      <c r="C266" s="9" t="s">
        <v>6</v>
      </c>
      <c r="D266" s="20" t="s">
        <v>23</v>
      </c>
      <c r="E266" s="26"/>
      <c r="F266" s="26"/>
      <c r="G266" s="4"/>
      <c r="H266" s="32"/>
      <c r="I266" s="26"/>
      <c r="J266" s="26"/>
      <c r="K266" s="26"/>
      <c r="L266" s="26"/>
      <c r="M266" s="26"/>
      <c r="N266" s="26"/>
      <c r="O266" s="26"/>
      <c r="P266" s="26"/>
      <c r="Q266" s="4"/>
      <c r="R266" s="4"/>
      <c r="S266" s="4"/>
      <c r="T266" s="4"/>
      <c r="U266" s="4"/>
      <c r="V266" s="4"/>
      <c r="W266" s="26"/>
      <c r="X266" s="26"/>
      <c r="Y266" s="26"/>
      <c r="Z266" s="4"/>
      <c r="AA266" s="4"/>
      <c r="AB266" s="26"/>
      <c r="AC266" s="27"/>
      <c r="AD266" s="10"/>
      <c r="AE266" s="4"/>
      <c r="AF266" s="4"/>
      <c r="AG266" s="4"/>
      <c r="AH266" s="4"/>
      <c r="AI266" s="4"/>
      <c r="AJ266" s="4"/>
      <c r="AK266" s="4"/>
      <c r="AL266" s="4"/>
      <c r="AM266" s="4"/>
      <c r="AN266" s="17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26"/>
      <c r="BA266" s="4"/>
      <c r="BB266" s="4"/>
      <c r="BC266" s="4"/>
      <c r="BD266" s="4"/>
      <c r="BE266" s="4"/>
      <c r="BF266" s="26"/>
      <c r="BG266" s="26"/>
      <c r="BH266" s="4"/>
      <c r="BI266" s="4"/>
      <c r="BJ266" s="5">
        <f>SUM(E266:BI266)</f>
        <v>0</v>
      </c>
      <c r="BK266" s="20" t="s">
        <v>23</v>
      </c>
      <c r="BL266" s="20"/>
      <c r="BM266" s="20"/>
      <c r="BN266" s="4"/>
    </row>
    <row r="267" spans="1:68" s="8" customFormat="1" ht="11.25">
      <c r="A267" s="38" t="s">
        <v>278</v>
      </c>
      <c r="B267" s="9" t="str">
        <f>"LAPSZÉLJELÖLŐ"</f>
        <v>LAPSZÉLJELÖLŐ</v>
      </c>
      <c r="C267" s="9" t="s">
        <v>72</v>
      </c>
      <c r="D267" s="20" t="s">
        <v>23</v>
      </c>
      <c r="E267" s="27"/>
      <c r="F267" s="27"/>
      <c r="G267" s="5"/>
      <c r="H267" s="32"/>
      <c r="I267" s="27"/>
      <c r="J267" s="27"/>
      <c r="K267" s="27"/>
      <c r="L267" s="27"/>
      <c r="M267" s="27"/>
      <c r="N267" s="27"/>
      <c r="O267" s="27"/>
      <c r="P267" s="27"/>
      <c r="Q267" s="5"/>
      <c r="R267" s="5"/>
      <c r="S267" s="5"/>
      <c r="T267" s="5"/>
      <c r="U267" s="5"/>
      <c r="V267" s="5"/>
      <c r="W267" s="27"/>
      <c r="X267" s="27">
        <v>2</v>
      </c>
      <c r="Y267" s="27"/>
      <c r="Z267" s="5"/>
      <c r="AA267" s="5">
        <v>1</v>
      </c>
      <c r="AB267" s="27"/>
      <c r="AC267" s="27"/>
      <c r="AD267" s="11"/>
      <c r="AE267" s="5"/>
      <c r="AF267" s="5"/>
      <c r="AG267" s="5"/>
      <c r="AH267" s="5"/>
      <c r="AI267" s="5"/>
      <c r="AJ267" s="5"/>
      <c r="AK267" s="5"/>
      <c r="AL267" s="5"/>
      <c r="AM267" s="5"/>
      <c r="AN267" s="17"/>
      <c r="AO267" s="5"/>
      <c r="AP267" s="5"/>
      <c r="AQ267" s="5"/>
      <c r="AR267" s="5"/>
      <c r="AS267" s="5">
        <v>1</v>
      </c>
      <c r="AT267" s="5"/>
      <c r="AU267" s="5"/>
      <c r="AV267" s="5"/>
      <c r="AW267" s="5">
        <v>1</v>
      </c>
      <c r="AX267" s="5"/>
      <c r="AY267" s="5"/>
      <c r="AZ267" s="27">
        <v>1</v>
      </c>
      <c r="BA267" s="5"/>
      <c r="BB267" s="5"/>
      <c r="BC267" s="5"/>
      <c r="BD267" s="5"/>
      <c r="BE267" s="5"/>
      <c r="BF267" s="27"/>
      <c r="BG267" s="27"/>
      <c r="BH267" s="5"/>
      <c r="BI267" s="5"/>
      <c r="BJ267" s="5">
        <f>SUM(E267:BI267)</f>
        <v>6</v>
      </c>
      <c r="BK267" s="20" t="s">
        <v>23</v>
      </c>
      <c r="BL267" s="20"/>
      <c r="BM267" s="20"/>
      <c r="BN267" s="5"/>
      <c r="BP267" s="9"/>
    </row>
    <row r="268" spans="1:66" s="9" customFormat="1" ht="11.25" hidden="1">
      <c r="A268" s="38"/>
      <c r="B268" s="9" t="s">
        <v>116</v>
      </c>
      <c r="C268" s="9" t="str">
        <f>"PENTEL"</f>
        <v>PENTEL</v>
      </c>
      <c r="D268" s="20" t="s">
        <v>23</v>
      </c>
      <c r="E268" s="26"/>
      <c r="F268" s="26"/>
      <c r="G268" s="4"/>
      <c r="H268" s="32"/>
      <c r="I268" s="26"/>
      <c r="J268" s="26"/>
      <c r="K268" s="26"/>
      <c r="L268" s="26"/>
      <c r="M268" s="26"/>
      <c r="N268" s="26"/>
      <c r="O268" s="26"/>
      <c r="P268" s="26"/>
      <c r="Q268" s="4"/>
      <c r="R268" s="4"/>
      <c r="S268" s="4"/>
      <c r="T268" s="4"/>
      <c r="U268" s="4"/>
      <c r="V268" s="4"/>
      <c r="W268" s="26"/>
      <c r="X268" s="26"/>
      <c r="Y268" s="26"/>
      <c r="Z268" s="4"/>
      <c r="AA268" s="4"/>
      <c r="AB268" s="26"/>
      <c r="AC268" s="26"/>
      <c r="AD268" s="10"/>
      <c r="AE268" s="4"/>
      <c r="AF268" s="4"/>
      <c r="AG268" s="4"/>
      <c r="AH268" s="4"/>
      <c r="AI268" s="4"/>
      <c r="AJ268" s="4"/>
      <c r="AK268" s="4"/>
      <c r="AL268" s="4"/>
      <c r="AM268" s="4"/>
      <c r="AN268" s="17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26"/>
      <c r="BA268" s="4"/>
      <c r="BB268" s="4"/>
      <c r="BC268" s="4"/>
      <c r="BD268" s="4"/>
      <c r="BE268" s="4"/>
      <c r="BF268" s="26"/>
      <c r="BG268" s="26"/>
      <c r="BH268" s="4"/>
      <c r="BI268" s="4"/>
      <c r="BJ268" s="5">
        <f>SUM(E268:BI268)</f>
        <v>0</v>
      </c>
      <c r="BK268" s="20" t="s">
        <v>23</v>
      </c>
      <c r="BL268" s="20"/>
      <c r="BM268" s="20"/>
      <c r="BN268" s="4"/>
    </row>
    <row r="269" spans="1:68" s="9" customFormat="1" ht="11.25" hidden="1">
      <c r="A269" s="38"/>
      <c r="B269" s="9" t="s">
        <v>116</v>
      </c>
      <c r="C269" s="9" t="str">
        <f>"ULTRA FINE 3"</f>
        <v>ULTRA FINE 3</v>
      </c>
      <c r="D269" s="20" t="s">
        <v>23</v>
      </c>
      <c r="E269" s="26"/>
      <c r="F269" s="26"/>
      <c r="G269" s="4"/>
      <c r="H269" s="32"/>
      <c r="I269" s="26"/>
      <c r="J269" s="26"/>
      <c r="K269" s="26"/>
      <c r="L269" s="26"/>
      <c r="M269" s="26"/>
      <c r="N269" s="26"/>
      <c r="O269" s="26"/>
      <c r="P269" s="26"/>
      <c r="Q269" s="4"/>
      <c r="R269" s="4"/>
      <c r="S269" s="4"/>
      <c r="T269" s="4"/>
      <c r="U269" s="4"/>
      <c r="V269" s="4"/>
      <c r="W269" s="26"/>
      <c r="X269" s="26"/>
      <c r="Y269" s="26"/>
      <c r="Z269" s="4"/>
      <c r="AA269" s="4"/>
      <c r="AB269" s="26"/>
      <c r="AC269" s="26"/>
      <c r="AD269" s="10"/>
      <c r="AE269" s="4"/>
      <c r="AF269" s="4"/>
      <c r="AG269" s="4"/>
      <c r="AH269" s="4"/>
      <c r="AI269" s="4"/>
      <c r="AJ269" s="4"/>
      <c r="AK269" s="4"/>
      <c r="AL269" s="4"/>
      <c r="AM269" s="4"/>
      <c r="AN269" s="17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26"/>
      <c r="BA269" s="4"/>
      <c r="BB269" s="4"/>
      <c r="BC269" s="4"/>
      <c r="BD269" s="4"/>
      <c r="BE269" s="4"/>
      <c r="BF269" s="26"/>
      <c r="BG269" s="26"/>
      <c r="BH269" s="4"/>
      <c r="BI269" s="4"/>
      <c r="BJ269" s="5">
        <f>SUM(E269:BI269)</f>
        <v>0</v>
      </c>
      <c r="BK269" s="20" t="s">
        <v>23</v>
      </c>
      <c r="BL269" s="20"/>
      <c r="BM269" s="20"/>
      <c r="BN269" s="4"/>
      <c r="BP269" s="8"/>
    </row>
    <row r="270" spans="1:66" s="8" customFormat="1" ht="11.25" hidden="1">
      <c r="A270" s="38"/>
      <c r="B270" s="9" t="s">
        <v>116</v>
      </c>
      <c r="C270" s="9" t="str">
        <f>"18X25 MM"</f>
        <v>18X25 MM</v>
      </c>
      <c r="D270" s="20" t="s">
        <v>23</v>
      </c>
      <c r="E270" s="27"/>
      <c r="F270" s="27"/>
      <c r="G270" s="5"/>
      <c r="H270" s="32"/>
      <c r="I270" s="27"/>
      <c r="J270" s="27"/>
      <c r="K270" s="27"/>
      <c r="L270" s="27"/>
      <c r="M270" s="27"/>
      <c r="N270" s="27"/>
      <c r="O270" s="27"/>
      <c r="P270" s="27"/>
      <c r="Q270" s="5"/>
      <c r="R270" s="5"/>
      <c r="S270" s="5"/>
      <c r="T270" s="5"/>
      <c r="U270" s="5"/>
      <c r="V270" s="5"/>
      <c r="W270" s="27"/>
      <c r="X270" s="27"/>
      <c r="Y270" s="27"/>
      <c r="Z270" s="5"/>
      <c r="AA270" s="5"/>
      <c r="AB270" s="27"/>
      <c r="AC270" s="27"/>
      <c r="AD270" s="11"/>
      <c r="AE270" s="5"/>
      <c r="AF270" s="5"/>
      <c r="AG270" s="5"/>
      <c r="AH270" s="5"/>
      <c r="AI270" s="5"/>
      <c r="AJ270" s="5"/>
      <c r="AK270" s="5"/>
      <c r="AL270" s="5"/>
      <c r="AM270" s="5"/>
      <c r="AN270" s="17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27"/>
      <c r="BA270" s="5"/>
      <c r="BB270" s="5"/>
      <c r="BC270" s="5"/>
      <c r="BD270" s="5"/>
      <c r="BE270" s="5"/>
      <c r="BF270" s="27"/>
      <c r="BG270" s="27"/>
      <c r="BH270" s="5"/>
      <c r="BI270" s="5"/>
      <c r="BJ270" s="5">
        <f>SUM(E270:BI270)</f>
        <v>0</v>
      </c>
      <c r="BK270" s="20" t="s">
        <v>23</v>
      </c>
      <c r="BL270" s="20"/>
      <c r="BM270" s="20"/>
      <c r="BN270" s="5"/>
    </row>
    <row r="271" spans="1:68" s="8" customFormat="1" ht="11.25" hidden="1">
      <c r="A271" s="38"/>
      <c r="B271" s="9" t="s">
        <v>116</v>
      </c>
      <c r="C271" s="9" t="str">
        <f>"20X32 MM"</f>
        <v>20X32 MM</v>
      </c>
      <c r="D271" s="20" t="s">
        <v>23</v>
      </c>
      <c r="E271" s="27"/>
      <c r="F271" s="27"/>
      <c r="G271" s="5"/>
      <c r="H271" s="32"/>
      <c r="I271" s="27"/>
      <c r="J271" s="27"/>
      <c r="K271" s="27"/>
      <c r="L271" s="27"/>
      <c r="M271" s="27"/>
      <c r="N271" s="27"/>
      <c r="O271" s="27"/>
      <c r="P271" s="27"/>
      <c r="Q271" s="5"/>
      <c r="R271" s="5"/>
      <c r="S271" s="5"/>
      <c r="T271" s="5"/>
      <c r="U271" s="5"/>
      <c r="V271" s="5"/>
      <c r="W271" s="27"/>
      <c r="X271" s="27"/>
      <c r="Y271" s="27"/>
      <c r="Z271" s="5"/>
      <c r="AA271" s="5"/>
      <c r="AB271" s="27"/>
      <c r="AC271" s="27"/>
      <c r="AD271" s="11"/>
      <c r="AE271" s="5"/>
      <c r="AF271" s="5"/>
      <c r="AG271" s="5"/>
      <c r="AH271" s="5"/>
      <c r="AI271" s="5"/>
      <c r="AJ271" s="5"/>
      <c r="AK271" s="5"/>
      <c r="AL271" s="5"/>
      <c r="AM271" s="5"/>
      <c r="AN271" s="17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27"/>
      <c r="BA271" s="5"/>
      <c r="BB271" s="5"/>
      <c r="BC271" s="5"/>
      <c r="BD271" s="5"/>
      <c r="BE271" s="5"/>
      <c r="BF271" s="27"/>
      <c r="BG271" s="27"/>
      <c r="BH271" s="5"/>
      <c r="BI271" s="5"/>
      <c r="BJ271" s="5">
        <f>SUM(E271:BI271)</f>
        <v>0</v>
      </c>
      <c r="BK271" s="20" t="s">
        <v>23</v>
      </c>
      <c r="BL271" s="20"/>
      <c r="BM271" s="20"/>
      <c r="BN271" s="5"/>
      <c r="BP271" s="9"/>
    </row>
    <row r="272" spans="1:68" s="9" customFormat="1" ht="11.25" hidden="1">
      <c r="A272" s="38"/>
      <c r="B272" s="9" t="s">
        <v>116</v>
      </c>
      <c r="C272" s="9" t="str">
        <f>"PÁTRIA"</f>
        <v>PÁTRIA</v>
      </c>
      <c r="D272" s="20" t="s">
        <v>23</v>
      </c>
      <c r="E272" s="26"/>
      <c r="F272" s="26"/>
      <c r="G272" s="4"/>
      <c r="H272" s="32"/>
      <c r="I272" s="26"/>
      <c r="J272" s="26"/>
      <c r="K272" s="26"/>
      <c r="L272" s="26"/>
      <c r="M272" s="26"/>
      <c r="N272" s="26"/>
      <c r="O272" s="26"/>
      <c r="P272" s="26"/>
      <c r="Q272" s="4"/>
      <c r="R272" s="4"/>
      <c r="S272" s="4"/>
      <c r="T272" s="4"/>
      <c r="U272" s="4"/>
      <c r="V272" s="4"/>
      <c r="W272" s="26"/>
      <c r="X272" s="26"/>
      <c r="Y272" s="26"/>
      <c r="Z272" s="4"/>
      <c r="AA272" s="4"/>
      <c r="AB272" s="26"/>
      <c r="AC272" s="26"/>
      <c r="AD272" s="10"/>
      <c r="AE272" s="4"/>
      <c r="AF272" s="4"/>
      <c r="AG272" s="4"/>
      <c r="AH272" s="4"/>
      <c r="AI272" s="4"/>
      <c r="AJ272" s="4"/>
      <c r="AK272" s="4"/>
      <c r="AL272" s="4"/>
      <c r="AM272" s="4"/>
      <c r="AN272" s="17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26"/>
      <c r="BA272" s="4"/>
      <c r="BB272" s="4"/>
      <c r="BC272" s="4"/>
      <c r="BD272" s="4"/>
      <c r="BE272" s="4"/>
      <c r="BF272" s="26"/>
      <c r="BG272" s="26"/>
      <c r="BH272" s="4"/>
      <c r="BI272" s="4"/>
      <c r="BJ272" s="5">
        <f>SUM(E272:BI272)</f>
        <v>0</v>
      </c>
      <c r="BK272" s="20" t="s">
        <v>23</v>
      </c>
      <c r="BL272" s="20"/>
      <c r="BM272" s="20"/>
      <c r="BN272" s="4"/>
      <c r="BP272" s="8"/>
    </row>
    <row r="273" spans="1:66" s="8" customFormat="1" ht="11.25" hidden="1">
      <c r="A273" s="38"/>
      <c r="B273" s="9" t="s">
        <v>116</v>
      </c>
      <c r="C273" s="9"/>
      <c r="D273" s="20" t="s">
        <v>23</v>
      </c>
      <c r="E273" s="27"/>
      <c r="F273" s="27"/>
      <c r="G273" s="5"/>
      <c r="H273" s="32"/>
      <c r="I273" s="27"/>
      <c r="J273" s="27"/>
      <c r="K273" s="27"/>
      <c r="L273" s="27"/>
      <c r="M273" s="27"/>
      <c r="N273" s="27"/>
      <c r="O273" s="27"/>
      <c r="P273" s="27"/>
      <c r="Q273" s="5"/>
      <c r="R273" s="5"/>
      <c r="S273" s="5"/>
      <c r="T273" s="5"/>
      <c r="U273" s="5"/>
      <c r="V273" s="5"/>
      <c r="W273" s="27"/>
      <c r="X273" s="27"/>
      <c r="Y273" s="27"/>
      <c r="Z273" s="5"/>
      <c r="AA273" s="5"/>
      <c r="AB273" s="27"/>
      <c r="AC273" s="27"/>
      <c r="AD273" s="11"/>
      <c r="AE273" s="5"/>
      <c r="AF273" s="5"/>
      <c r="AG273" s="5"/>
      <c r="AH273" s="5"/>
      <c r="AI273" s="5"/>
      <c r="AJ273" s="5"/>
      <c r="AK273" s="5"/>
      <c r="AL273" s="5"/>
      <c r="AM273" s="5"/>
      <c r="AN273" s="17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27"/>
      <c r="BA273" s="5"/>
      <c r="BB273" s="5"/>
      <c r="BC273" s="5"/>
      <c r="BD273" s="5"/>
      <c r="BE273" s="5"/>
      <c r="BF273" s="27"/>
      <c r="BG273" s="27"/>
      <c r="BH273" s="5"/>
      <c r="BI273" s="5"/>
      <c r="BJ273" s="5">
        <f>SUM(E273:BI273)</f>
        <v>0</v>
      </c>
      <c r="BK273" s="20" t="s">
        <v>23</v>
      </c>
      <c r="BL273" s="20"/>
      <c r="BM273" s="20"/>
      <c r="BN273" s="5"/>
    </row>
    <row r="274" spans="1:66" s="8" customFormat="1" ht="11.25">
      <c r="A274" s="38" t="s">
        <v>279</v>
      </c>
      <c r="B274" s="9" t="str">
        <f>"LAPSZÉLJELÖLŐ"</f>
        <v>LAPSZÉLJELÖLŐ</v>
      </c>
      <c r="C274" s="9" t="s">
        <v>71</v>
      </c>
      <c r="D274" s="20" t="s">
        <v>23</v>
      </c>
      <c r="E274" s="27"/>
      <c r="F274" s="27"/>
      <c r="G274" s="5"/>
      <c r="H274" s="32"/>
      <c r="I274" s="27"/>
      <c r="J274" s="27"/>
      <c r="K274" s="27"/>
      <c r="L274" s="27"/>
      <c r="M274" s="27"/>
      <c r="N274" s="27"/>
      <c r="O274" s="27"/>
      <c r="P274" s="27"/>
      <c r="Q274" s="5">
        <v>4</v>
      </c>
      <c r="R274" s="5"/>
      <c r="S274" s="5"/>
      <c r="T274" s="5"/>
      <c r="U274" s="5"/>
      <c r="V274" s="5"/>
      <c r="W274" s="27"/>
      <c r="X274" s="27"/>
      <c r="Y274" s="27"/>
      <c r="Z274" s="5"/>
      <c r="AA274" s="5"/>
      <c r="AB274" s="27"/>
      <c r="AC274" s="27"/>
      <c r="AD274" s="11"/>
      <c r="AE274" s="5"/>
      <c r="AF274" s="5"/>
      <c r="AG274" s="5"/>
      <c r="AH274" s="5"/>
      <c r="AI274" s="5"/>
      <c r="AJ274" s="5"/>
      <c r="AK274" s="5"/>
      <c r="AL274" s="5"/>
      <c r="AM274" s="5"/>
      <c r="AN274" s="17"/>
      <c r="AO274" s="5"/>
      <c r="AP274" s="5"/>
      <c r="AQ274" s="5"/>
      <c r="AR274" s="5"/>
      <c r="AS274" s="5"/>
      <c r="AT274" s="5"/>
      <c r="AU274" s="5"/>
      <c r="AV274" s="5"/>
      <c r="AW274" s="5"/>
      <c r="AX274" s="5">
        <v>1</v>
      </c>
      <c r="AY274" s="5">
        <v>1</v>
      </c>
      <c r="AZ274" s="27">
        <v>1</v>
      </c>
      <c r="BA274" s="5"/>
      <c r="BB274" s="5"/>
      <c r="BC274" s="5"/>
      <c r="BD274" s="5"/>
      <c r="BE274" s="5"/>
      <c r="BF274" s="27">
        <v>1</v>
      </c>
      <c r="BG274" s="27"/>
      <c r="BH274" s="5"/>
      <c r="BI274" s="5"/>
      <c r="BJ274" s="5">
        <f>SUM(E274:BI274)</f>
        <v>8</v>
      </c>
      <c r="BK274" s="20" t="s">
        <v>23</v>
      </c>
      <c r="BL274" s="20"/>
      <c r="BM274" s="20"/>
      <c r="BN274" s="5"/>
    </row>
    <row r="275" spans="1:68" s="9" customFormat="1" ht="11.25">
      <c r="A275" s="38" t="s">
        <v>280</v>
      </c>
      <c r="B275" s="9" t="s">
        <v>116</v>
      </c>
      <c r="C275" s="9" t="s">
        <v>73</v>
      </c>
      <c r="D275" s="20" t="s">
        <v>23</v>
      </c>
      <c r="E275" s="27"/>
      <c r="F275" s="27"/>
      <c r="G275" s="5"/>
      <c r="H275" s="32"/>
      <c r="I275" s="27"/>
      <c r="J275" s="27"/>
      <c r="K275" s="27"/>
      <c r="L275" s="27"/>
      <c r="M275" s="27"/>
      <c r="N275" s="27"/>
      <c r="O275" s="27"/>
      <c r="P275" s="27"/>
      <c r="Q275" s="5"/>
      <c r="R275" s="5"/>
      <c r="S275" s="5"/>
      <c r="T275" s="5"/>
      <c r="U275" s="5"/>
      <c r="V275" s="5"/>
      <c r="W275" s="27"/>
      <c r="X275" s="27"/>
      <c r="Y275" s="27"/>
      <c r="Z275" s="5"/>
      <c r="AA275" s="5"/>
      <c r="AB275" s="27"/>
      <c r="AC275" s="27">
        <v>1</v>
      </c>
      <c r="AD275" s="11"/>
      <c r="AE275" s="5"/>
      <c r="AF275" s="5"/>
      <c r="AG275" s="5"/>
      <c r="AH275" s="5"/>
      <c r="AI275" s="5"/>
      <c r="AJ275" s="5"/>
      <c r="AK275" s="5"/>
      <c r="AL275" s="5"/>
      <c r="AM275" s="5"/>
      <c r="AN275" s="17"/>
      <c r="AO275" s="5"/>
      <c r="AP275" s="5"/>
      <c r="AQ275" s="5"/>
      <c r="AR275" s="5"/>
      <c r="AS275" s="5"/>
      <c r="AT275" s="5"/>
      <c r="AU275" s="5">
        <v>1</v>
      </c>
      <c r="AV275" s="5"/>
      <c r="AW275" s="5"/>
      <c r="AX275" s="5"/>
      <c r="AY275" s="5"/>
      <c r="AZ275" s="27"/>
      <c r="BA275" s="5"/>
      <c r="BB275" s="5"/>
      <c r="BC275" s="5"/>
      <c r="BD275" s="5"/>
      <c r="BE275" s="5"/>
      <c r="BF275" s="27"/>
      <c r="BG275" s="27"/>
      <c r="BH275" s="5"/>
      <c r="BI275" s="5"/>
      <c r="BJ275" s="5">
        <f>SUM(E275:BI275)</f>
        <v>2</v>
      </c>
      <c r="BK275" s="20" t="s">
        <v>23</v>
      </c>
      <c r="BL275" s="20"/>
      <c r="BM275" s="20"/>
      <c r="BN275" s="4"/>
      <c r="BP275" s="8"/>
    </row>
    <row r="276" spans="1:66" s="8" customFormat="1" ht="11.25">
      <c r="A276" s="38" t="s">
        <v>281</v>
      </c>
      <c r="B276" s="9" t="s">
        <v>116</v>
      </c>
      <c r="C276" s="9" t="s">
        <v>136</v>
      </c>
      <c r="D276" s="20" t="s">
        <v>23</v>
      </c>
      <c r="E276" s="27"/>
      <c r="F276" s="27">
        <v>5</v>
      </c>
      <c r="G276" s="5"/>
      <c r="H276" s="32"/>
      <c r="I276" s="27"/>
      <c r="J276" s="27"/>
      <c r="K276" s="27"/>
      <c r="L276" s="27"/>
      <c r="M276" s="27"/>
      <c r="N276" s="27"/>
      <c r="O276" s="27"/>
      <c r="P276" s="27"/>
      <c r="Q276" s="5"/>
      <c r="R276" s="5"/>
      <c r="S276" s="5"/>
      <c r="T276" s="5"/>
      <c r="U276" s="5"/>
      <c r="V276" s="5"/>
      <c r="W276" s="27"/>
      <c r="X276" s="27"/>
      <c r="Y276" s="27"/>
      <c r="Z276" s="5"/>
      <c r="AA276" s="5"/>
      <c r="AB276" s="27"/>
      <c r="AC276" s="27"/>
      <c r="AD276" s="11"/>
      <c r="AE276" s="5"/>
      <c r="AF276" s="5"/>
      <c r="AG276" s="5"/>
      <c r="AH276" s="5"/>
      <c r="AI276" s="5"/>
      <c r="AJ276" s="5"/>
      <c r="AK276" s="5"/>
      <c r="AL276" s="5"/>
      <c r="AM276" s="5"/>
      <c r="AN276" s="17"/>
      <c r="AO276" s="5"/>
      <c r="AP276" s="5"/>
      <c r="AQ276" s="5"/>
      <c r="AR276" s="5"/>
      <c r="AS276" s="5"/>
      <c r="AT276" s="5"/>
      <c r="AU276" s="5">
        <v>1</v>
      </c>
      <c r="AV276" s="5"/>
      <c r="AW276" s="5"/>
      <c r="AX276" s="5"/>
      <c r="AY276" s="5"/>
      <c r="AZ276" s="27"/>
      <c r="BA276" s="5"/>
      <c r="BB276" s="5"/>
      <c r="BC276" s="5"/>
      <c r="BD276" s="5"/>
      <c r="BE276" s="5"/>
      <c r="BF276" s="27"/>
      <c r="BG276" s="27"/>
      <c r="BH276" s="5"/>
      <c r="BI276" s="5"/>
      <c r="BJ276" s="5">
        <f>SUM(E276:BI276)</f>
        <v>6</v>
      </c>
      <c r="BK276" s="20" t="s">
        <v>23</v>
      </c>
      <c r="BL276" s="20"/>
      <c r="BM276" s="20"/>
      <c r="BN276" s="5"/>
    </row>
    <row r="277" spans="1:66" s="8" customFormat="1" ht="11.25">
      <c r="A277" s="39" t="s">
        <v>282</v>
      </c>
      <c r="B277" s="8" t="s">
        <v>91</v>
      </c>
      <c r="C277" s="8" t="s">
        <v>90</v>
      </c>
      <c r="D277" s="20" t="s">
        <v>23</v>
      </c>
      <c r="E277" s="27">
        <v>10</v>
      </c>
      <c r="F277" s="27"/>
      <c r="G277" s="5"/>
      <c r="H277" s="30"/>
      <c r="I277" s="27"/>
      <c r="J277" s="27"/>
      <c r="K277" s="27"/>
      <c r="L277" s="27"/>
      <c r="M277" s="27"/>
      <c r="N277" s="27"/>
      <c r="O277" s="27"/>
      <c r="P277" s="27"/>
      <c r="Q277" s="5"/>
      <c r="R277" s="5"/>
      <c r="S277" s="5"/>
      <c r="T277" s="5"/>
      <c r="U277" s="5"/>
      <c r="V277" s="5"/>
      <c r="W277" s="27"/>
      <c r="X277" s="27"/>
      <c r="Y277" s="27"/>
      <c r="Z277" s="5"/>
      <c r="AA277" s="5"/>
      <c r="AB277" s="27"/>
      <c r="AC277" s="27"/>
      <c r="AD277" s="11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>
        <v>1</v>
      </c>
      <c r="AX277" s="5"/>
      <c r="AY277" s="5"/>
      <c r="AZ277" s="27"/>
      <c r="BA277" s="5"/>
      <c r="BB277" s="5"/>
      <c r="BC277" s="5"/>
      <c r="BD277" s="5"/>
      <c r="BE277" s="5"/>
      <c r="BF277" s="27"/>
      <c r="BG277" s="27"/>
      <c r="BH277" s="5">
        <v>6</v>
      </c>
      <c r="BI277" s="5"/>
      <c r="BJ277" s="5">
        <f>SUM(E277:BI277)</f>
        <v>17</v>
      </c>
      <c r="BK277" s="20" t="s">
        <v>23</v>
      </c>
      <c r="BL277" s="20"/>
      <c r="BM277" s="20"/>
      <c r="BN277" s="5"/>
    </row>
    <row r="278" spans="1:66" s="9" customFormat="1" ht="11.25" hidden="1">
      <c r="A278" s="38"/>
      <c r="B278" s="8" t="s">
        <v>86</v>
      </c>
      <c r="C278" s="8" t="s">
        <v>87</v>
      </c>
      <c r="D278" s="20" t="s">
        <v>137</v>
      </c>
      <c r="E278" s="26"/>
      <c r="F278" s="26"/>
      <c r="G278" s="4"/>
      <c r="H278" s="32"/>
      <c r="I278" s="26"/>
      <c r="J278" s="26"/>
      <c r="K278" s="26"/>
      <c r="L278" s="26"/>
      <c r="M278" s="26"/>
      <c r="N278" s="26"/>
      <c r="O278" s="26"/>
      <c r="P278" s="26"/>
      <c r="Q278" s="4"/>
      <c r="R278" s="4"/>
      <c r="S278" s="4"/>
      <c r="T278" s="4"/>
      <c r="U278" s="4"/>
      <c r="V278" s="4"/>
      <c r="W278" s="26"/>
      <c r="X278" s="26"/>
      <c r="Y278" s="26"/>
      <c r="Z278" s="4"/>
      <c r="AA278" s="4"/>
      <c r="AB278" s="26"/>
      <c r="AC278" s="26"/>
      <c r="AD278" s="10"/>
      <c r="AE278" s="4"/>
      <c r="AF278" s="4"/>
      <c r="AG278" s="4"/>
      <c r="AH278" s="4"/>
      <c r="AI278" s="4"/>
      <c r="AJ278" s="4"/>
      <c r="AK278" s="4"/>
      <c r="AL278" s="4"/>
      <c r="AM278" s="4"/>
      <c r="AN278" s="17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26"/>
      <c r="BA278" s="4"/>
      <c r="BB278" s="4"/>
      <c r="BC278" s="4"/>
      <c r="BD278" s="4"/>
      <c r="BE278" s="4"/>
      <c r="BF278" s="26"/>
      <c r="BG278" s="26"/>
      <c r="BH278" s="4"/>
      <c r="BI278" s="4"/>
      <c r="BJ278" s="5">
        <f>SUM(E278:BI278)</f>
        <v>0</v>
      </c>
      <c r="BK278" s="20" t="s">
        <v>137</v>
      </c>
      <c r="BL278" s="20"/>
      <c r="BM278" s="20"/>
      <c r="BN278" s="4"/>
    </row>
    <row r="279" spans="1:66" s="9" customFormat="1" ht="11.25" hidden="1">
      <c r="A279" s="38"/>
      <c r="B279" s="8" t="s">
        <v>86</v>
      </c>
      <c r="C279" s="8" t="s">
        <v>87</v>
      </c>
      <c r="D279" s="20" t="s">
        <v>138</v>
      </c>
      <c r="E279" s="26"/>
      <c r="F279" s="26"/>
      <c r="G279" s="4"/>
      <c r="H279" s="32"/>
      <c r="I279" s="26"/>
      <c r="J279" s="26"/>
      <c r="K279" s="26"/>
      <c r="L279" s="26"/>
      <c r="M279" s="26"/>
      <c r="N279" s="26"/>
      <c r="O279" s="26"/>
      <c r="P279" s="26"/>
      <c r="Q279" s="4"/>
      <c r="R279" s="4"/>
      <c r="S279" s="4"/>
      <c r="T279" s="4"/>
      <c r="U279" s="4"/>
      <c r="V279" s="4"/>
      <c r="W279" s="26"/>
      <c r="X279" s="26"/>
      <c r="Y279" s="26"/>
      <c r="Z279" s="4"/>
      <c r="AA279" s="4"/>
      <c r="AB279" s="26"/>
      <c r="AC279" s="26"/>
      <c r="AD279" s="10"/>
      <c r="AE279" s="4"/>
      <c r="AF279" s="4"/>
      <c r="AG279" s="4"/>
      <c r="AH279" s="4"/>
      <c r="AI279" s="4"/>
      <c r="AJ279" s="4"/>
      <c r="AK279" s="4"/>
      <c r="AL279" s="4"/>
      <c r="AM279" s="4"/>
      <c r="AN279" s="17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26"/>
      <c r="BA279" s="4"/>
      <c r="BB279" s="4"/>
      <c r="BC279" s="4"/>
      <c r="BD279" s="4"/>
      <c r="BE279" s="4"/>
      <c r="BF279" s="26"/>
      <c r="BG279" s="26"/>
      <c r="BH279" s="4"/>
      <c r="BI279" s="4"/>
      <c r="BJ279" s="5">
        <f>SUM(E279:BI279)</f>
        <v>0</v>
      </c>
      <c r="BK279" s="20" t="s">
        <v>138</v>
      </c>
      <c r="BL279" s="20"/>
      <c r="BM279" s="20"/>
      <c r="BN279" s="4"/>
    </row>
    <row r="280" spans="1:68" s="9" customFormat="1" ht="11.25" hidden="1">
      <c r="A280" s="38"/>
      <c r="B280" s="8" t="s">
        <v>86</v>
      </c>
      <c r="C280" s="8" t="s">
        <v>87</v>
      </c>
      <c r="D280" s="20" t="s">
        <v>139</v>
      </c>
      <c r="E280" s="26"/>
      <c r="F280" s="26"/>
      <c r="G280" s="4"/>
      <c r="H280" s="32"/>
      <c r="I280" s="26"/>
      <c r="J280" s="26"/>
      <c r="K280" s="26"/>
      <c r="L280" s="26"/>
      <c r="M280" s="26"/>
      <c r="N280" s="26"/>
      <c r="O280" s="26"/>
      <c r="P280" s="26"/>
      <c r="Q280" s="4"/>
      <c r="R280" s="4"/>
      <c r="S280" s="4"/>
      <c r="T280" s="4"/>
      <c r="U280" s="4"/>
      <c r="V280" s="4"/>
      <c r="W280" s="26"/>
      <c r="X280" s="26"/>
      <c r="Y280" s="26"/>
      <c r="Z280" s="4"/>
      <c r="AA280" s="4"/>
      <c r="AB280" s="26"/>
      <c r="AC280" s="26"/>
      <c r="AD280" s="10"/>
      <c r="AE280" s="4"/>
      <c r="AF280" s="4"/>
      <c r="AG280" s="4"/>
      <c r="AH280" s="4"/>
      <c r="AI280" s="4"/>
      <c r="AJ280" s="4"/>
      <c r="AK280" s="4"/>
      <c r="AL280" s="4"/>
      <c r="AM280" s="4"/>
      <c r="AN280" s="17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26"/>
      <c r="BA280" s="4"/>
      <c r="BB280" s="4"/>
      <c r="BC280" s="4"/>
      <c r="BD280" s="4"/>
      <c r="BE280" s="4"/>
      <c r="BF280" s="26"/>
      <c r="BG280" s="26"/>
      <c r="BH280" s="4"/>
      <c r="BI280" s="4"/>
      <c r="BJ280" s="5">
        <f>SUM(E280:BI280)</f>
        <v>0</v>
      </c>
      <c r="BK280" s="20" t="s">
        <v>139</v>
      </c>
      <c r="BL280" s="20"/>
      <c r="BM280" s="20"/>
      <c r="BN280" s="4"/>
      <c r="BP280" s="8"/>
    </row>
    <row r="281" spans="1:68" s="8" customFormat="1" ht="11.25" hidden="1">
      <c r="A281" s="38"/>
      <c r="B281" s="8" t="s">
        <v>86</v>
      </c>
      <c r="C281" s="8" t="s">
        <v>87</v>
      </c>
      <c r="D281" s="20" t="s">
        <v>140</v>
      </c>
      <c r="E281" s="27"/>
      <c r="F281" s="27"/>
      <c r="G281" s="5"/>
      <c r="H281" s="32"/>
      <c r="I281" s="27"/>
      <c r="J281" s="27"/>
      <c r="K281" s="27"/>
      <c r="L281" s="27"/>
      <c r="M281" s="27"/>
      <c r="N281" s="27"/>
      <c r="O281" s="27"/>
      <c r="P281" s="27"/>
      <c r="Q281" s="5"/>
      <c r="R281" s="5"/>
      <c r="S281" s="5"/>
      <c r="T281" s="5"/>
      <c r="U281" s="5"/>
      <c r="V281" s="5"/>
      <c r="W281" s="27"/>
      <c r="X281" s="27"/>
      <c r="Y281" s="27"/>
      <c r="Z281" s="5"/>
      <c r="AA281" s="5"/>
      <c r="AB281" s="27"/>
      <c r="AC281" s="27"/>
      <c r="AD281" s="11"/>
      <c r="AE281" s="5"/>
      <c r="AF281" s="5"/>
      <c r="AG281" s="5"/>
      <c r="AH281" s="5"/>
      <c r="AI281" s="5"/>
      <c r="AJ281" s="5"/>
      <c r="AK281" s="5"/>
      <c r="AL281" s="5"/>
      <c r="AM281" s="5"/>
      <c r="AN281" s="17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27"/>
      <c r="BA281" s="5"/>
      <c r="BB281" s="5"/>
      <c r="BC281" s="5"/>
      <c r="BD281" s="5"/>
      <c r="BE281" s="5"/>
      <c r="BF281" s="27"/>
      <c r="BG281" s="27"/>
      <c r="BH281" s="5"/>
      <c r="BI281" s="5"/>
      <c r="BJ281" s="5">
        <f>SUM(E281:BI281)</f>
        <v>0</v>
      </c>
      <c r="BK281" s="20" t="s">
        <v>140</v>
      </c>
      <c r="BL281" s="20"/>
      <c r="BM281" s="20"/>
      <c r="BN281" s="5"/>
      <c r="BP281" s="9"/>
    </row>
    <row r="282" spans="1:68" s="8" customFormat="1" ht="11.25">
      <c r="A282" s="38" t="s">
        <v>283</v>
      </c>
      <c r="B282" s="9" t="str">
        <f>"OLLÓ (PAPÍRVÁGÓ)"</f>
        <v>OLLÓ (PAPÍRVÁGÓ)</v>
      </c>
      <c r="C282" s="9" t="str">
        <f>"21CM"</f>
        <v>21CM</v>
      </c>
      <c r="D282" s="20" t="s">
        <v>23</v>
      </c>
      <c r="E282" s="27"/>
      <c r="F282" s="27">
        <v>2</v>
      </c>
      <c r="G282" s="5"/>
      <c r="H282" s="32"/>
      <c r="I282" s="27"/>
      <c r="J282" s="27"/>
      <c r="K282" s="27"/>
      <c r="L282" s="27"/>
      <c r="M282" s="27"/>
      <c r="N282" s="27">
        <v>1</v>
      </c>
      <c r="O282" s="27"/>
      <c r="P282" s="27"/>
      <c r="Q282" s="5"/>
      <c r="R282" s="5"/>
      <c r="S282" s="5"/>
      <c r="T282" s="5"/>
      <c r="U282" s="5"/>
      <c r="V282" s="5"/>
      <c r="W282" s="27"/>
      <c r="X282" s="27"/>
      <c r="Y282" s="27"/>
      <c r="Z282" s="5"/>
      <c r="AA282" s="5"/>
      <c r="AB282" s="27"/>
      <c r="AC282" s="27"/>
      <c r="AD282" s="11"/>
      <c r="AE282" s="5"/>
      <c r="AF282" s="5"/>
      <c r="AG282" s="5"/>
      <c r="AH282" s="5"/>
      <c r="AI282" s="5"/>
      <c r="AJ282" s="5"/>
      <c r="AK282" s="5"/>
      <c r="AL282" s="5"/>
      <c r="AM282" s="5"/>
      <c r="AN282" s="17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27"/>
      <c r="BA282" s="5"/>
      <c r="BB282" s="5"/>
      <c r="BC282" s="5"/>
      <c r="BD282" s="5"/>
      <c r="BE282" s="5"/>
      <c r="BF282" s="27"/>
      <c r="BG282" s="27"/>
      <c r="BH282" s="5"/>
      <c r="BI282" s="5"/>
      <c r="BJ282" s="5">
        <f>SUM(E282:BI282)</f>
        <v>3</v>
      </c>
      <c r="BK282" s="20" t="s">
        <v>23</v>
      </c>
      <c r="BL282" s="20"/>
      <c r="BM282" s="20"/>
      <c r="BN282" s="5"/>
      <c r="BP282" s="9"/>
    </row>
    <row r="283" spans="1:66" s="8" customFormat="1" ht="11.25">
      <c r="A283" s="38" t="s">
        <v>284</v>
      </c>
      <c r="B283" s="9" t="str">
        <f>"RADÍR"</f>
        <v>RADÍR</v>
      </c>
      <c r="C283" s="9" t="str">
        <f>"TIKKY 20"</f>
        <v>TIKKY 20</v>
      </c>
      <c r="D283" s="20" t="s">
        <v>23</v>
      </c>
      <c r="E283" s="27"/>
      <c r="F283" s="27">
        <v>2</v>
      </c>
      <c r="G283" s="5">
        <v>5</v>
      </c>
      <c r="H283" s="32"/>
      <c r="I283" s="27"/>
      <c r="J283" s="27">
        <v>2</v>
      </c>
      <c r="K283" s="27"/>
      <c r="L283" s="27"/>
      <c r="M283" s="27"/>
      <c r="N283" s="27"/>
      <c r="O283" s="27"/>
      <c r="P283" s="27"/>
      <c r="Q283" s="5"/>
      <c r="R283" s="5"/>
      <c r="S283" s="5"/>
      <c r="T283" s="5"/>
      <c r="U283" s="5"/>
      <c r="V283" s="5"/>
      <c r="W283" s="27"/>
      <c r="X283" s="27"/>
      <c r="Y283" s="27">
        <v>2</v>
      </c>
      <c r="Z283" s="5"/>
      <c r="AA283" s="5">
        <v>1</v>
      </c>
      <c r="AB283" s="27">
        <v>1</v>
      </c>
      <c r="AC283" s="27"/>
      <c r="AD283" s="11"/>
      <c r="AE283" s="5"/>
      <c r="AF283" s="5"/>
      <c r="AG283" s="5"/>
      <c r="AH283" s="5"/>
      <c r="AI283" s="5"/>
      <c r="AJ283" s="5"/>
      <c r="AK283" s="5"/>
      <c r="AL283" s="5"/>
      <c r="AM283" s="5"/>
      <c r="AN283" s="17"/>
      <c r="AO283" s="5"/>
      <c r="AP283" s="5"/>
      <c r="AQ283" s="5"/>
      <c r="AR283" s="5"/>
      <c r="AS283" s="5">
        <v>1</v>
      </c>
      <c r="AT283" s="5"/>
      <c r="AU283" s="5"/>
      <c r="AV283" s="5"/>
      <c r="AW283" s="5">
        <v>1</v>
      </c>
      <c r="AX283" s="5"/>
      <c r="AY283" s="5"/>
      <c r="AZ283" s="27"/>
      <c r="BA283" s="5"/>
      <c r="BB283" s="5">
        <v>1</v>
      </c>
      <c r="BC283" s="5"/>
      <c r="BD283" s="5"/>
      <c r="BE283" s="5"/>
      <c r="BF283" s="27"/>
      <c r="BG283" s="27"/>
      <c r="BH283" s="5"/>
      <c r="BI283" s="5"/>
      <c r="BJ283" s="5">
        <f>SUM(E283:BI283)</f>
        <v>16</v>
      </c>
      <c r="BK283" s="20" t="s">
        <v>23</v>
      </c>
      <c r="BL283" s="20"/>
      <c r="BM283" s="20"/>
      <c r="BN283" s="5"/>
    </row>
    <row r="284" spans="1:68" s="9" customFormat="1" ht="11.25">
      <c r="A284" s="38" t="s">
        <v>285</v>
      </c>
      <c r="B284" s="9" t="s">
        <v>167</v>
      </c>
      <c r="D284" s="20" t="s">
        <v>23</v>
      </c>
      <c r="E284" s="27">
        <v>2</v>
      </c>
      <c r="F284" s="27">
        <v>4</v>
      </c>
      <c r="G284" s="5"/>
      <c r="H284" s="32"/>
      <c r="I284" s="27"/>
      <c r="J284" s="27"/>
      <c r="K284" s="27"/>
      <c r="L284" s="27"/>
      <c r="M284" s="27"/>
      <c r="N284" s="27"/>
      <c r="O284" s="27"/>
      <c r="P284" s="27"/>
      <c r="Q284" s="5"/>
      <c r="R284" s="5"/>
      <c r="S284" s="5"/>
      <c r="T284" s="5">
        <v>2</v>
      </c>
      <c r="U284" s="5"/>
      <c r="V284" s="5"/>
      <c r="W284" s="27"/>
      <c r="X284" s="27"/>
      <c r="Y284" s="27"/>
      <c r="Z284" s="5"/>
      <c r="AA284" s="5"/>
      <c r="AB284" s="27"/>
      <c r="AC284" s="27"/>
      <c r="AD284" s="11"/>
      <c r="AE284" s="5"/>
      <c r="AF284" s="5"/>
      <c r="AG284" s="5"/>
      <c r="AH284" s="5"/>
      <c r="AI284" s="5"/>
      <c r="AJ284" s="5"/>
      <c r="AK284" s="5"/>
      <c r="AL284" s="5"/>
      <c r="AM284" s="5"/>
      <c r="AN284" s="17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27"/>
      <c r="BA284" s="5"/>
      <c r="BB284" s="5"/>
      <c r="BC284" s="5"/>
      <c r="BD284" s="5"/>
      <c r="BE284" s="5"/>
      <c r="BF284" s="27"/>
      <c r="BG284" s="27"/>
      <c r="BH284" s="5">
        <v>2</v>
      </c>
      <c r="BI284" s="5"/>
      <c r="BJ284" s="5">
        <f>SUM(E284:BI284)</f>
        <v>10</v>
      </c>
      <c r="BK284" s="20" t="s">
        <v>23</v>
      </c>
      <c r="BL284" s="20"/>
      <c r="BM284" s="20"/>
      <c r="BN284" s="4"/>
      <c r="BP284" s="8"/>
    </row>
    <row r="285" spans="1:66" s="8" customFormat="1" ht="11.25" hidden="1">
      <c r="A285" s="38"/>
      <c r="B285" s="9" t="str">
        <f>"TÁBLATŰ"</f>
        <v>TÁBLATŰ</v>
      </c>
      <c r="C285" s="9"/>
      <c r="D285" s="20"/>
      <c r="E285" s="27"/>
      <c r="F285" s="27"/>
      <c r="G285" s="5"/>
      <c r="H285" s="32"/>
      <c r="I285" s="27"/>
      <c r="J285" s="27"/>
      <c r="K285" s="27"/>
      <c r="L285" s="27"/>
      <c r="M285" s="27"/>
      <c r="N285" s="27"/>
      <c r="O285" s="27"/>
      <c r="P285" s="27"/>
      <c r="Q285" s="5"/>
      <c r="R285" s="5"/>
      <c r="S285" s="5"/>
      <c r="T285" s="5"/>
      <c r="U285" s="5"/>
      <c r="V285" s="5"/>
      <c r="W285" s="27"/>
      <c r="X285" s="27"/>
      <c r="Y285" s="27"/>
      <c r="Z285" s="5"/>
      <c r="AA285" s="5"/>
      <c r="AB285" s="27"/>
      <c r="AC285" s="27"/>
      <c r="AD285" s="11"/>
      <c r="AE285" s="5"/>
      <c r="AF285" s="5"/>
      <c r="AG285" s="5"/>
      <c r="AH285" s="5"/>
      <c r="AI285" s="5"/>
      <c r="AJ285" s="5"/>
      <c r="AK285" s="5"/>
      <c r="AL285" s="5"/>
      <c r="AM285" s="5"/>
      <c r="AN285" s="17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27"/>
      <c r="BA285" s="5"/>
      <c r="BB285" s="5"/>
      <c r="BC285" s="5"/>
      <c r="BD285" s="5"/>
      <c r="BE285" s="5"/>
      <c r="BF285" s="27"/>
      <c r="BG285" s="27"/>
      <c r="BH285" s="5"/>
      <c r="BI285" s="5"/>
      <c r="BJ285" s="5">
        <f>SUM(E285:BI285)</f>
        <v>0</v>
      </c>
      <c r="BK285" s="20"/>
      <c r="BL285" s="20"/>
      <c r="BM285" s="20"/>
      <c r="BN285" s="5"/>
    </row>
    <row r="286" spans="1:66" s="8" customFormat="1" ht="11.25" hidden="1">
      <c r="A286" s="38"/>
      <c r="B286" s="9" t="str">
        <f>"TASAK"</f>
        <v>TASAK</v>
      </c>
      <c r="C286" s="9"/>
      <c r="D286" s="20"/>
      <c r="E286" s="27"/>
      <c r="F286" s="27"/>
      <c r="G286" s="5"/>
      <c r="H286" s="32"/>
      <c r="I286" s="27"/>
      <c r="J286" s="27"/>
      <c r="K286" s="27"/>
      <c r="L286" s="27"/>
      <c r="M286" s="27"/>
      <c r="N286" s="27"/>
      <c r="O286" s="27"/>
      <c r="P286" s="27"/>
      <c r="Q286" s="5"/>
      <c r="R286" s="5"/>
      <c r="S286" s="5"/>
      <c r="T286" s="5"/>
      <c r="U286" s="5"/>
      <c r="V286" s="5"/>
      <c r="W286" s="27"/>
      <c r="X286" s="27"/>
      <c r="Y286" s="27"/>
      <c r="Z286" s="5"/>
      <c r="AA286" s="5"/>
      <c r="AB286" s="27"/>
      <c r="AC286" s="27"/>
      <c r="AD286" s="11"/>
      <c r="AE286" s="5"/>
      <c r="AF286" s="5"/>
      <c r="AG286" s="5"/>
      <c r="AH286" s="5"/>
      <c r="AI286" s="5"/>
      <c r="AJ286" s="5"/>
      <c r="AK286" s="5"/>
      <c r="AL286" s="5"/>
      <c r="AM286" s="5"/>
      <c r="AN286" s="17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27"/>
      <c r="BA286" s="5"/>
      <c r="BB286" s="5"/>
      <c r="BC286" s="5"/>
      <c r="BD286" s="5"/>
      <c r="BE286" s="5"/>
      <c r="BF286" s="27"/>
      <c r="BG286" s="27"/>
      <c r="BH286" s="5"/>
      <c r="BI286" s="5"/>
      <c r="BJ286" s="5">
        <f>SUM(E286:BI286)</f>
        <v>0</v>
      </c>
      <c r="BK286" s="20"/>
      <c r="BL286" s="20"/>
      <c r="BM286" s="20"/>
      <c r="BN286" s="5"/>
    </row>
    <row r="287" spans="1:66" s="8" customFormat="1" ht="11.25" hidden="1">
      <c r="A287" s="38"/>
      <c r="B287" s="9" t="str">
        <f>"TASAK (CIPZÁRAS)"</f>
        <v>TASAK (CIPZÁRAS)</v>
      </c>
      <c r="C287" s="9" t="str">
        <f>"A/4"</f>
        <v>A/4</v>
      </c>
      <c r="D287" s="20"/>
      <c r="E287" s="27"/>
      <c r="F287" s="27"/>
      <c r="G287" s="5"/>
      <c r="H287" s="32"/>
      <c r="I287" s="27"/>
      <c r="J287" s="27"/>
      <c r="K287" s="27"/>
      <c r="L287" s="27"/>
      <c r="M287" s="27"/>
      <c r="N287" s="27"/>
      <c r="O287" s="27"/>
      <c r="P287" s="27"/>
      <c r="Q287" s="5"/>
      <c r="R287" s="5"/>
      <c r="S287" s="5"/>
      <c r="T287" s="5"/>
      <c r="U287" s="5"/>
      <c r="V287" s="5"/>
      <c r="W287" s="27"/>
      <c r="X287" s="27"/>
      <c r="Y287" s="27"/>
      <c r="Z287" s="5"/>
      <c r="AA287" s="5"/>
      <c r="AB287" s="27"/>
      <c r="AC287" s="27"/>
      <c r="AD287" s="11"/>
      <c r="AE287" s="5"/>
      <c r="AF287" s="5"/>
      <c r="AG287" s="5"/>
      <c r="AH287" s="5"/>
      <c r="AI287" s="5"/>
      <c r="AJ287" s="5"/>
      <c r="AK287" s="5"/>
      <c r="AL287" s="5"/>
      <c r="AM287" s="5"/>
      <c r="AN287" s="17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27"/>
      <c r="BA287" s="5"/>
      <c r="BB287" s="5"/>
      <c r="BC287" s="5"/>
      <c r="BD287" s="5"/>
      <c r="BE287" s="5"/>
      <c r="BF287" s="27"/>
      <c r="BG287" s="27"/>
      <c r="BH287" s="5"/>
      <c r="BI287" s="5"/>
      <c r="BJ287" s="5">
        <f>SUM(E287:BI287)</f>
        <v>0</v>
      </c>
      <c r="BK287" s="20"/>
      <c r="BL287" s="20"/>
      <c r="BM287" s="20"/>
      <c r="BN287" s="5"/>
    </row>
    <row r="288" spans="1:68" s="8" customFormat="1" ht="11.25" hidden="1">
      <c r="A288" s="38"/>
      <c r="B288" s="9" t="str">
        <f>"TASAK (CIPZÁRAS)"</f>
        <v>TASAK (CIPZÁRAS)</v>
      </c>
      <c r="C288" s="9" t="str">
        <f>"A/5"</f>
        <v>A/5</v>
      </c>
      <c r="D288" s="20"/>
      <c r="E288" s="27"/>
      <c r="F288" s="27"/>
      <c r="G288" s="5"/>
      <c r="H288" s="32"/>
      <c r="I288" s="27"/>
      <c r="J288" s="27"/>
      <c r="K288" s="27"/>
      <c r="L288" s="27"/>
      <c r="M288" s="27"/>
      <c r="N288" s="27"/>
      <c r="O288" s="27"/>
      <c r="P288" s="27"/>
      <c r="Q288" s="5"/>
      <c r="R288" s="5"/>
      <c r="S288" s="5"/>
      <c r="T288" s="5"/>
      <c r="U288" s="5"/>
      <c r="V288" s="5"/>
      <c r="W288" s="27"/>
      <c r="X288" s="27"/>
      <c r="Y288" s="27"/>
      <c r="Z288" s="5"/>
      <c r="AA288" s="5"/>
      <c r="AB288" s="27"/>
      <c r="AC288" s="27"/>
      <c r="AD288" s="11"/>
      <c r="AE288" s="5"/>
      <c r="AF288" s="5"/>
      <c r="AG288" s="5"/>
      <c r="AH288" s="5"/>
      <c r="AI288" s="5"/>
      <c r="AJ288" s="5"/>
      <c r="AK288" s="5"/>
      <c r="AL288" s="5"/>
      <c r="AM288" s="5"/>
      <c r="AN288" s="17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27"/>
      <c r="BA288" s="5"/>
      <c r="BB288" s="5"/>
      <c r="BC288" s="5"/>
      <c r="BD288" s="5"/>
      <c r="BE288" s="5"/>
      <c r="BF288" s="27"/>
      <c r="BG288" s="27"/>
      <c r="BH288" s="5"/>
      <c r="BI288" s="5"/>
      <c r="BJ288" s="5">
        <f>SUM(E288:BI288)</f>
        <v>0</v>
      </c>
      <c r="BK288" s="20"/>
      <c r="BL288" s="20"/>
      <c r="BM288" s="20"/>
      <c r="BN288" s="5"/>
      <c r="BP288" s="9"/>
    </row>
    <row r="289" spans="1:68" s="9" customFormat="1" ht="11.25" hidden="1">
      <c r="A289" s="38"/>
      <c r="B289" s="9" t="str">
        <f>"TB NAPTÁR"</f>
        <v>TB NAPTÁR</v>
      </c>
      <c r="D289" s="17"/>
      <c r="E289" s="26"/>
      <c r="F289" s="26"/>
      <c r="G289" s="4"/>
      <c r="H289" s="32"/>
      <c r="I289" s="26"/>
      <c r="J289" s="26"/>
      <c r="K289" s="26"/>
      <c r="L289" s="26"/>
      <c r="M289" s="26"/>
      <c r="N289" s="26"/>
      <c r="O289" s="26"/>
      <c r="P289" s="26"/>
      <c r="Q289" s="4"/>
      <c r="R289" s="4"/>
      <c r="S289" s="4"/>
      <c r="T289" s="4"/>
      <c r="U289" s="4"/>
      <c r="V289" s="4"/>
      <c r="W289" s="26"/>
      <c r="X289" s="26"/>
      <c r="Y289" s="26"/>
      <c r="Z289" s="4"/>
      <c r="AA289" s="4"/>
      <c r="AB289" s="26"/>
      <c r="AC289" s="26"/>
      <c r="AD289" s="10"/>
      <c r="AE289" s="4"/>
      <c r="AF289" s="4"/>
      <c r="AG289" s="4"/>
      <c r="AH289" s="4"/>
      <c r="AI289" s="4"/>
      <c r="AJ289" s="4"/>
      <c r="AK289" s="4"/>
      <c r="AL289" s="4"/>
      <c r="AM289" s="4"/>
      <c r="AN289" s="17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26"/>
      <c r="BA289" s="4"/>
      <c r="BB289" s="4"/>
      <c r="BC289" s="4"/>
      <c r="BD289" s="4"/>
      <c r="BE289" s="4"/>
      <c r="BF289" s="26"/>
      <c r="BG289" s="26"/>
      <c r="BH289" s="4"/>
      <c r="BI289" s="4"/>
      <c r="BJ289" s="5">
        <f>SUM(E289:BI289)</f>
        <v>0</v>
      </c>
      <c r="BK289" s="17"/>
      <c r="BL289" s="17"/>
      <c r="BM289" s="17"/>
      <c r="BN289" s="4"/>
      <c r="BP289" s="8"/>
    </row>
    <row r="290" spans="1:66" s="8" customFormat="1" ht="11.25" hidden="1">
      <c r="A290" s="38"/>
      <c r="B290" s="9" t="str">
        <f>"TELEFONBLOKK"</f>
        <v>TELEFONBLOKK</v>
      </c>
      <c r="C290" s="9"/>
      <c r="D290" s="20"/>
      <c r="E290" s="27"/>
      <c r="F290" s="27"/>
      <c r="G290" s="5"/>
      <c r="H290" s="32"/>
      <c r="I290" s="27"/>
      <c r="J290" s="27"/>
      <c r="K290" s="27"/>
      <c r="L290" s="27"/>
      <c r="M290" s="27"/>
      <c r="N290" s="27"/>
      <c r="O290" s="27"/>
      <c r="P290" s="27"/>
      <c r="Q290" s="5"/>
      <c r="R290" s="5"/>
      <c r="S290" s="5"/>
      <c r="T290" s="5"/>
      <c r="U290" s="5"/>
      <c r="V290" s="5"/>
      <c r="W290" s="27"/>
      <c r="X290" s="27"/>
      <c r="Y290" s="27"/>
      <c r="Z290" s="5"/>
      <c r="AA290" s="5"/>
      <c r="AB290" s="27"/>
      <c r="AC290" s="27"/>
      <c r="AD290" s="11"/>
      <c r="AE290" s="5"/>
      <c r="AF290" s="5"/>
      <c r="AG290" s="5"/>
      <c r="AH290" s="5"/>
      <c r="AI290" s="5"/>
      <c r="AJ290" s="5"/>
      <c r="AK290" s="5"/>
      <c r="AL290" s="5"/>
      <c r="AM290" s="5"/>
      <c r="AN290" s="17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27"/>
      <c r="BA290" s="5"/>
      <c r="BB290" s="5"/>
      <c r="BC290" s="5"/>
      <c r="BD290" s="5"/>
      <c r="BE290" s="5"/>
      <c r="BF290" s="27"/>
      <c r="BG290" s="27"/>
      <c r="BH290" s="5"/>
      <c r="BI290" s="5"/>
      <c r="BJ290" s="5">
        <f>SUM(E290:BI290)</f>
        <v>0</v>
      </c>
      <c r="BK290" s="20"/>
      <c r="BL290" s="20"/>
      <c r="BM290" s="20"/>
      <c r="BN290" s="5"/>
    </row>
    <row r="291" spans="1:66" s="8" customFormat="1" ht="11.25" hidden="1">
      <c r="A291" s="38"/>
      <c r="B291" s="9" t="str">
        <f>"TÉPŐTÖMB (FEHÉR)"</f>
        <v>TÉPŐTÖMB (FEHÉR)</v>
      </c>
      <c r="C291" s="9" t="str">
        <f>"009X009 CM"</f>
        <v>009X009 CM</v>
      </c>
      <c r="D291" s="20"/>
      <c r="E291" s="27"/>
      <c r="F291" s="27"/>
      <c r="G291" s="5"/>
      <c r="H291" s="32"/>
      <c r="I291" s="27"/>
      <c r="J291" s="27"/>
      <c r="K291" s="27"/>
      <c r="L291" s="27"/>
      <c r="M291" s="27"/>
      <c r="N291" s="27"/>
      <c r="O291" s="27"/>
      <c r="P291" s="27"/>
      <c r="Q291" s="5"/>
      <c r="R291" s="5"/>
      <c r="S291" s="5"/>
      <c r="T291" s="5"/>
      <c r="U291" s="5"/>
      <c r="V291" s="5"/>
      <c r="W291" s="27"/>
      <c r="X291" s="27"/>
      <c r="Y291" s="27"/>
      <c r="Z291" s="5"/>
      <c r="AA291" s="5"/>
      <c r="AB291" s="27"/>
      <c r="AC291" s="27"/>
      <c r="AD291" s="11"/>
      <c r="AE291" s="5"/>
      <c r="AF291" s="5"/>
      <c r="AG291" s="5"/>
      <c r="AH291" s="5"/>
      <c r="AI291" s="5"/>
      <c r="AJ291" s="5"/>
      <c r="AK291" s="5"/>
      <c r="AL291" s="5"/>
      <c r="AM291" s="5"/>
      <c r="AN291" s="17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27"/>
      <c r="BA291" s="5"/>
      <c r="BB291" s="5"/>
      <c r="BC291" s="5"/>
      <c r="BD291" s="5"/>
      <c r="BE291" s="5"/>
      <c r="BF291" s="27"/>
      <c r="BG291" s="27"/>
      <c r="BH291" s="5"/>
      <c r="BI291" s="5"/>
      <c r="BJ291" s="5">
        <f>SUM(E291:BI291)</f>
        <v>0</v>
      </c>
      <c r="BK291" s="20"/>
      <c r="BL291" s="20"/>
      <c r="BM291" s="20"/>
      <c r="BN291" s="5"/>
    </row>
    <row r="292" spans="1:66" s="8" customFormat="1" ht="11.25">
      <c r="A292" s="38" t="s">
        <v>286</v>
      </c>
      <c r="B292" s="9" t="str">
        <f>"RAGASZTÓ STIFT"</f>
        <v>RAGASZTÓ STIFT</v>
      </c>
      <c r="C292" s="9" t="str">
        <f>"STANDARD"</f>
        <v>STANDARD</v>
      </c>
      <c r="D292" s="20" t="s">
        <v>23</v>
      </c>
      <c r="E292" s="26"/>
      <c r="F292" s="26">
        <v>2</v>
      </c>
      <c r="G292" s="4"/>
      <c r="H292" s="32"/>
      <c r="I292" s="26">
        <v>1</v>
      </c>
      <c r="J292" s="26"/>
      <c r="K292" s="26"/>
      <c r="L292" s="26"/>
      <c r="M292" s="26"/>
      <c r="N292" s="26"/>
      <c r="O292" s="26"/>
      <c r="P292" s="26"/>
      <c r="Q292" s="4">
        <v>2</v>
      </c>
      <c r="R292" s="4"/>
      <c r="S292" s="4"/>
      <c r="T292" s="4"/>
      <c r="U292" s="4"/>
      <c r="V292" s="4">
        <v>1</v>
      </c>
      <c r="W292" s="26"/>
      <c r="X292" s="26"/>
      <c r="Y292" s="26"/>
      <c r="Z292" s="4"/>
      <c r="AA292" s="4"/>
      <c r="AB292" s="26"/>
      <c r="AC292" s="26"/>
      <c r="AD292" s="10"/>
      <c r="AE292" s="4"/>
      <c r="AF292" s="4"/>
      <c r="AG292" s="4"/>
      <c r="AH292" s="4"/>
      <c r="AI292" s="4"/>
      <c r="AJ292" s="4"/>
      <c r="AK292" s="4"/>
      <c r="AL292" s="4"/>
      <c r="AM292" s="4"/>
      <c r="AN292" s="17"/>
      <c r="AO292" s="4"/>
      <c r="AP292" s="4"/>
      <c r="AQ292" s="4"/>
      <c r="AR292" s="4"/>
      <c r="AS292" s="4"/>
      <c r="AT292" s="4"/>
      <c r="AU292" s="4">
        <v>1</v>
      </c>
      <c r="AV292" s="4"/>
      <c r="AW292" s="4">
        <v>1</v>
      </c>
      <c r="AX292" s="4"/>
      <c r="AY292" s="4"/>
      <c r="AZ292" s="26"/>
      <c r="BA292" s="4"/>
      <c r="BB292" s="4"/>
      <c r="BC292" s="4"/>
      <c r="BD292" s="4">
        <v>1</v>
      </c>
      <c r="BE292" s="4"/>
      <c r="BF292" s="26"/>
      <c r="BG292" s="26"/>
      <c r="BH292" s="4"/>
      <c r="BI292" s="4"/>
      <c r="BJ292" s="5">
        <f>SUM(E292:BI292)</f>
        <v>9</v>
      </c>
      <c r="BK292" s="20" t="s">
        <v>23</v>
      </c>
      <c r="BL292" s="20"/>
      <c r="BM292" s="20"/>
      <c r="BN292" s="5"/>
    </row>
    <row r="293" spans="1:66" s="8" customFormat="1" ht="11.25">
      <c r="A293" s="38" t="s">
        <v>287</v>
      </c>
      <c r="B293" s="9" t="str">
        <f>"RAGASZTÓ SZALAG (CELLUX)"</f>
        <v>RAGASZTÓ SZALAG (CELLUX)</v>
      </c>
      <c r="C293" s="9" t="str">
        <f>"KIS TEKERCS"</f>
        <v>KIS TEKERCS</v>
      </c>
      <c r="D293" s="20" t="s">
        <v>23</v>
      </c>
      <c r="E293" s="27"/>
      <c r="F293" s="27"/>
      <c r="G293" s="5">
        <v>10</v>
      </c>
      <c r="H293" s="32"/>
      <c r="I293" s="27"/>
      <c r="J293" s="27"/>
      <c r="K293" s="27"/>
      <c r="L293" s="27"/>
      <c r="M293" s="27"/>
      <c r="N293" s="27"/>
      <c r="O293" s="27"/>
      <c r="P293" s="27"/>
      <c r="Q293" s="5"/>
      <c r="R293" s="5"/>
      <c r="S293" s="5"/>
      <c r="T293" s="5"/>
      <c r="U293" s="5"/>
      <c r="V293" s="5"/>
      <c r="W293" s="27"/>
      <c r="X293" s="27"/>
      <c r="Y293" s="27"/>
      <c r="Z293" s="5"/>
      <c r="AA293" s="5"/>
      <c r="AB293" s="27"/>
      <c r="AC293" s="27"/>
      <c r="AD293" s="11"/>
      <c r="AE293" s="5"/>
      <c r="AF293" s="5"/>
      <c r="AG293" s="5"/>
      <c r="AH293" s="5"/>
      <c r="AI293" s="5"/>
      <c r="AJ293" s="5"/>
      <c r="AK293" s="5"/>
      <c r="AL293" s="5"/>
      <c r="AM293" s="5"/>
      <c r="AN293" s="17"/>
      <c r="AO293" s="5"/>
      <c r="AP293" s="5"/>
      <c r="AQ293" s="5"/>
      <c r="AR293" s="5"/>
      <c r="AS293" s="5">
        <v>3</v>
      </c>
      <c r="AT293" s="5"/>
      <c r="AU293" s="5">
        <v>1</v>
      </c>
      <c r="AV293" s="5"/>
      <c r="AW293" s="5"/>
      <c r="AX293" s="5">
        <v>1</v>
      </c>
      <c r="AY293" s="5">
        <v>1</v>
      </c>
      <c r="AZ293" s="27"/>
      <c r="BA293" s="5"/>
      <c r="BB293" s="5"/>
      <c r="BC293" s="5"/>
      <c r="BD293" s="5"/>
      <c r="BE293" s="5"/>
      <c r="BF293" s="27"/>
      <c r="BG293" s="27"/>
      <c r="BH293" s="5"/>
      <c r="BI293" s="5"/>
      <c r="BJ293" s="5">
        <f>SUM(E293:BI293)</f>
        <v>16</v>
      </c>
      <c r="BK293" s="20" t="s">
        <v>23</v>
      </c>
      <c r="BL293" s="20"/>
      <c r="BM293" s="20"/>
      <c r="BN293" s="5"/>
    </row>
    <row r="294" spans="1:66" s="8" customFormat="1" ht="11.25" hidden="1">
      <c r="A294" s="38"/>
      <c r="B294" s="9" t="s">
        <v>18</v>
      </c>
      <c r="C294" s="9" t="str">
        <f>"051X038 MM"</f>
        <v>051X038 MM</v>
      </c>
      <c r="D294" s="20" t="s">
        <v>23</v>
      </c>
      <c r="E294" s="27"/>
      <c r="F294" s="27"/>
      <c r="G294" s="5"/>
      <c r="H294" s="32"/>
      <c r="I294" s="27"/>
      <c r="J294" s="27"/>
      <c r="K294" s="27"/>
      <c r="L294" s="27"/>
      <c r="M294" s="27"/>
      <c r="N294" s="27"/>
      <c r="O294" s="27"/>
      <c r="P294" s="27"/>
      <c r="Q294" s="5"/>
      <c r="R294" s="5"/>
      <c r="S294" s="5"/>
      <c r="T294" s="5"/>
      <c r="U294" s="5"/>
      <c r="V294" s="5"/>
      <c r="W294" s="27"/>
      <c r="X294" s="27"/>
      <c r="Y294" s="27"/>
      <c r="Z294" s="5"/>
      <c r="AA294" s="5"/>
      <c r="AB294" s="27"/>
      <c r="AC294" s="27"/>
      <c r="AD294" s="11"/>
      <c r="AE294" s="5"/>
      <c r="AF294" s="5"/>
      <c r="AG294" s="5"/>
      <c r="AH294" s="5"/>
      <c r="AI294" s="5"/>
      <c r="AJ294" s="5"/>
      <c r="AK294" s="5"/>
      <c r="AL294" s="5"/>
      <c r="AM294" s="5"/>
      <c r="AN294" s="17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27"/>
      <c r="BA294" s="5"/>
      <c r="BB294" s="5"/>
      <c r="BC294" s="5"/>
      <c r="BD294" s="5"/>
      <c r="BE294" s="5"/>
      <c r="BF294" s="27"/>
      <c r="BG294" s="27"/>
      <c r="BH294" s="5"/>
      <c r="BI294" s="5"/>
      <c r="BJ294" s="5">
        <f>SUM(E294:BI294)</f>
        <v>0</v>
      </c>
      <c r="BK294" s="20" t="s">
        <v>23</v>
      </c>
      <c r="BL294" s="20"/>
      <c r="BM294" s="20"/>
      <c r="BN294" s="5"/>
    </row>
    <row r="295" spans="1:66" s="8" customFormat="1" ht="11.25">
      <c r="A295" s="38" t="s">
        <v>288</v>
      </c>
      <c r="B295" s="9" t="str">
        <f>"RAGASZTÓ SZALAG (CELLUX)"</f>
        <v>RAGASZTÓ SZALAG (CELLUX)</v>
      </c>
      <c r="C295" s="9" t="str">
        <f>"KÖZEPES TEKERCS"</f>
        <v>KÖZEPES TEKERCS</v>
      </c>
      <c r="D295" s="20" t="s">
        <v>23</v>
      </c>
      <c r="E295" s="27"/>
      <c r="F295" s="27">
        <v>2</v>
      </c>
      <c r="G295" s="5"/>
      <c r="H295" s="32"/>
      <c r="I295" s="27"/>
      <c r="J295" s="27"/>
      <c r="K295" s="27"/>
      <c r="L295" s="27"/>
      <c r="M295" s="27"/>
      <c r="N295" s="27"/>
      <c r="O295" s="27"/>
      <c r="P295" s="27"/>
      <c r="Q295" s="5"/>
      <c r="R295" s="5"/>
      <c r="S295" s="5"/>
      <c r="T295" s="5"/>
      <c r="U295" s="5"/>
      <c r="V295" s="5"/>
      <c r="W295" s="27"/>
      <c r="X295" s="27"/>
      <c r="Y295" s="27"/>
      <c r="Z295" s="5"/>
      <c r="AA295" s="5"/>
      <c r="AB295" s="27">
        <v>2</v>
      </c>
      <c r="AC295" s="27"/>
      <c r="AD295" s="11"/>
      <c r="AE295" s="5"/>
      <c r="AF295" s="5"/>
      <c r="AG295" s="5"/>
      <c r="AH295" s="5"/>
      <c r="AI295" s="5"/>
      <c r="AJ295" s="5"/>
      <c r="AK295" s="5"/>
      <c r="AL295" s="5"/>
      <c r="AM295" s="5"/>
      <c r="AN295" s="17"/>
      <c r="AO295" s="5"/>
      <c r="AP295" s="5"/>
      <c r="AQ295" s="5"/>
      <c r="AR295" s="5"/>
      <c r="AS295" s="5"/>
      <c r="AT295" s="5"/>
      <c r="AU295" s="5"/>
      <c r="AV295" s="5"/>
      <c r="AW295" s="5">
        <v>2</v>
      </c>
      <c r="AX295" s="5"/>
      <c r="AY295" s="5"/>
      <c r="AZ295" s="27"/>
      <c r="BA295" s="5"/>
      <c r="BB295" s="5"/>
      <c r="BC295" s="5"/>
      <c r="BD295" s="5"/>
      <c r="BE295" s="5"/>
      <c r="BF295" s="27"/>
      <c r="BG295" s="27"/>
      <c r="BH295" s="5"/>
      <c r="BI295" s="5"/>
      <c r="BJ295" s="5">
        <f>SUM(E295:BI295)</f>
        <v>6</v>
      </c>
      <c r="BK295" s="20" t="s">
        <v>23</v>
      </c>
      <c r="BL295" s="20"/>
      <c r="BM295" s="20"/>
      <c r="BN295" s="5"/>
    </row>
    <row r="296" spans="1:66" s="8" customFormat="1" ht="11.25" hidden="1">
      <c r="A296" s="38"/>
      <c r="B296" s="9" t="s">
        <v>19</v>
      </c>
      <c r="C296" s="9" t="str">
        <f>"127X075 MM"</f>
        <v>127X075 MM</v>
      </c>
      <c r="D296" s="20" t="s">
        <v>23</v>
      </c>
      <c r="E296" s="27"/>
      <c r="F296" s="27"/>
      <c r="G296" s="5"/>
      <c r="H296" s="32"/>
      <c r="I296" s="27"/>
      <c r="J296" s="27"/>
      <c r="K296" s="27"/>
      <c r="L296" s="27"/>
      <c r="M296" s="27"/>
      <c r="N296" s="27"/>
      <c r="O296" s="27"/>
      <c r="P296" s="27"/>
      <c r="Q296" s="5"/>
      <c r="R296" s="5"/>
      <c r="S296" s="5"/>
      <c r="T296" s="5"/>
      <c r="U296" s="5"/>
      <c r="V296" s="5"/>
      <c r="W296" s="27"/>
      <c r="X296" s="27"/>
      <c r="Y296" s="27"/>
      <c r="Z296" s="5"/>
      <c r="AA296" s="5"/>
      <c r="AB296" s="27"/>
      <c r="AC296" s="27"/>
      <c r="AD296" s="11"/>
      <c r="AE296" s="5"/>
      <c r="AF296" s="5"/>
      <c r="AG296" s="5"/>
      <c r="AH296" s="5"/>
      <c r="AI296" s="5"/>
      <c r="AJ296" s="5"/>
      <c r="AK296" s="5"/>
      <c r="AL296" s="5"/>
      <c r="AM296" s="5"/>
      <c r="AN296" s="17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27"/>
      <c r="BA296" s="5"/>
      <c r="BB296" s="5"/>
      <c r="BC296" s="5"/>
      <c r="BD296" s="5"/>
      <c r="BE296" s="5"/>
      <c r="BF296" s="27"/>
      <c r="BG296" s="27"/>
      <c r="BH296" s="5"/>
      <c r="BI296" s="5"/>
      <c r="BJ296" s="5">
        <f>SUM(E296:BI296)</f>
        <v>0</v>
      </c>
      <c r="BK296" s="20" t="s">
        <v>23</v>
      </c>
      <c r="BL296" s="20"/>
      <c r="BM296" s="20"/>
      <c r="BN296" s="5"/>
    </row>
    <row r="297" spans="1:66" s="8" customFormat="1" ht="11.25" hidden="1">
      <c r="A297" s="38"/>
      <c r="B297" s="9" t="str">
        <f>"TÉPŐTÖMB (SZÍNES-CSAVART)"</f>
        <v>TÉPŐTÖMB (SZÍNES-CSAVART)</v>
      </c>
      <c r="C297" s="9" t="str">
        <f>"010X010 MM"</f>
        <v>010X010 MM</v>
      </c>
      <c r="D297" s="20" t="s">
        <v>23</v>
      </c>
      <c r="E297" s="27"/>
      <c r="F297" s="27"/>
      <c r="G297" s="5"/>
      <c r="H297" s="32"/>
      <c r="I297" s="27"/>
      <c r="J297" s="27"/>
      <c r="K297" s="27"/>
      <c r="L297" s="27"/>
      <c r="M297" s="27"/>
      <c r="N297" s="27"/>
      <c r="O297" s="27"/>
      <c r="P297" s="27"/>
      <c r="Q297" s="5"/>
      <c r="R297" s="5"/>
      <c r="S297" s="5"/>
      <c r="T297" s="5"/>
      <c r="U297" s="5"/>
      <c r="V297" s="5"/>
      <c r="W297" s="27"/>
      <c r="X297" s="27"/>
      <c r="Y297" s="27"/>
      <c r="Z297" s="5"/>
      <c r="AA297" s="5"/>
      <c r="AB297" s="27"/>
      <c r="AC297" s="27"/>
      <c r="AD297" s="11"/>
      <c r="AE297" s="5"/>
      <c r="AF297" s="5"/>
      <c r="AG297" s="5"/>
      <c r="AH297" s="5"/>
      <c r="AI297" s="5"/>
      <c r="AJ297" s="5"/>
      <c r="AK297" s="5"/>
      <c r="AL297" s="5"/>
      <c r="AM297" s="5"/>
      <c r="AN297" s="17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27"/>
      <c r="BA297" s="5"/>
      <c r="BB297" s="5"/>
      <c r="BC297" s="5"/>
      <c r="BD297" s="5"/>
      <c r="BE297" s="5"/>
      <c r="BF297" s="27"/>
      <c r="BG297" s="27"/>
      <c r="BH297" s="5"/>
      <c r="BI297" s="5"/>
      <c r="BJ297" s="5">
        <f>SUM(E297:BI297)</f>
        <v>0</v>
      </c>
      <c r="BK297" s="20" t="s">
        <v>23</v>
      </c>
      <c r="BL297" s="20"/>
      <c r="BM297" s="20"/>
      <c r="BN297" s="5"/>
    </row>
    <row r="298" spans="1:68" s="8" customFormat="1" ht="11.25" hidden="1">
      <c r="A298" s="38"/>
      <c r="B298" s="9" t="str">
        <f>"TÉRKÉPTŰ"</f>
        <v>TÉRKÉPTŰ</v>
      </c>
      <c r="C298" s="9" t="str">
        <f>"SAKOTA"</f>
        <v>SAKOTA</v>
      </c>
      <c r="D298" s="20" t="s">
        <v>23</v>
      </c>
      <c r="E298" s="27"/>
      <c r="F298" s="27"/>
      <c r="G298" s="5"/>
      <c r="H298" s="32"/>
      <c r="I298" s="27"/>
      <c r="J298" s="27"/>
      <c r="K298" s="27"/>
      <c r="L298" s="27"/>
      <c r="M298" s="27"/>
      <c r="N298" s="27"/>
      <c r="O298" s="27"/>
      <c r="P298" s="27"/>
      <c r="Q298" s="5"/>
      <c r="R298" s="5"/>
      <c r="S298" s="5"/>
      <c r="T298" s="5"/>
      <c r="U298" s="5"/>
      <c r="V298" s="5"/>
      <c r="W298" s="27"/>
      <c r="X298" s="27"/>
      <c r="Y298" s="27"/>
      <c r="Z298" s="5"/>
      <c r="AA298" s="5"/>
      <c r="AB298" s="27"/>
      <c r="AC298" s="27"/>
      <c r="AD298" s="11"/>
      <c r="AE298" s="5"/>
      <c r="AF298" s="5"/>
      <c r="AG298" s="5"/>
      <c r="AH298" s="5"/>
      <c r="AI298" s="5"/>
      <c r="AJ298" s="5"/>
      <c r="AK298" s="5"/>
      <c r="AL298" s="5"/>
      <c r="AM298" s="5"/>
      <c r="AN298" s="17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27"/>
      <c r="BA298" s="5"/>
      <c r="BB298" s="5"/>
      <c r="BC298" s="5"/>
      <c r="BD298" s="5"/>
      <c r="BE298" s="5"/>
      <c r="BF298" s="27"/>
      <c r="BG298" s="27"/>
      <c r="BH298" s="5"/>
      <c r="BI298" s="5"/>
      <c r="BJ298" s="5">
        <f>SUM(E298:BI298)</f>
        <v>0</v>
      </c>
      <c r="BK298" s="20" t="s">
        <v>23</v>
      </c>
      <c r="BL298" s="20"/>
      <c r="BM298" s="20"/>
      <c r="BN298" s="5"/>
      <c r="BP298" s="9"/>
    </row>
    <row r="299" spans="1:66" s="9" customFormat="1" ht="11.25" hidden="1">
      <c r="A299" s="38"/>
      <c r="B299" s="9" t="str">
        <f>"TÖLTŐTOLL PATRON"</f>
        <v>TÖLTŐTOLL PATRON</v>
      </c>
      <c r="C299" s="9" t="str">
        <f>"PAX"</f>
        <v>PAX</v>
      </c>
      <c r="D299" s="20" t="s">
        <v>23</v>
      </c>
      <c r="E299" s="26"/>
      <c r="F299" s="26"/>
      <c r="G299" s="4"/>
      <c r="H299" s="32"/>
      <c r="I299" s="26"/>
      <c r="J299" s="26"/>
      <c r="K299" s="26"/>
      <c r="L299" s="26"/>
      <c r="M299" s="26"/>
      <c r="N299" s="26"/>
      <c r="O299" s="26"/>
      <c r="P299" s="26"/>
      <c r="Q299" s="4"/>
      <c r="R299" s="4"/>
      <c r="S299" s="4"/>
      <c r="T299" s="4"/>
      <c r="U299" s="4"/>
      <c r="V299" s="4"/>
      <c r="W299" s="26"/>
      <c r="X299" s="26"/>
      <c r="Y299" s="26"/>
      <c r="Z299" s="4"/>
      <c r="AA299" s="4"/>
      <c r="AB299" s="26"/>
      <c r="AC299" s="26"/>
      <c r="AD299" s="10"/>
      <c r="AE299" s="4"/>
      <c r="AF299" s="4"/>
      <c r="AG299" s="4"/>
      <c r="AH299" s="4"/>
      <c r="AI299" s="4"/>
      <c r="AJ299" s="4"/>
      <c r="AK299" s="4"/>
      <c r="AL299" s="4"/>
      <c r="AM299" s="4"/>
      <c r="AN299" s="17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26"/>
      <c r="BA299" s="4"/>
      <c r="BB299" s="4"/>
      <c r="BC299" s="4"/>
      <c r="BD299" s="4"/>
      <c r="BE299" s="4"/>
      <c r="BF299" s="26"/>
      <c r="BG299" s="26"/>
      <c r="BH299" s="4"/>
      <c r="BI299" s="4"/>
      <c r="BJ299" s="5">
        <f>SUM(E299:BI299)</f>
        <v>0</v>
      </c>
      <c r="BK299" s="20" t="s">
        <v>23</v>
      </c>
      <c r="BL299" s="20"/>
      <c r="BM299" s="20"/>
      <c r="BN299" s="4"/>
    </row>
    <row r="300" spans="1:68" s="9" customFormat="1" ht="11.25" hidden="1">
      <c r="A300" s="38"/>
      <c r="B300" s="9" t="str">
        <f>"TUSTINTA (ROTRING)"</f>
        <v>TUSTINTA (ROTRING)</v>
      </c>
      <c r="D300" s="20" t="s">
        <v>23</v>
      </c>
      <c r="E300" s="26"/>
      <c r="F300" s="26"/>
      <c r="G300" s="4"/>
      <c r="H300" s="32"/>
      <c r="I300" s="26"/>
      <c r="J300" s="26"/>
      <c r="K300" s="26"/>
      <c r="L300" s="26"/>
      <c r="M300" s="26"/>
      <c r="N300" s="26"/>
      <c r="O300" s="26"/>
      <c r="P300" s="26"/>
      <c r="Q300" s="4"/>
      <c r="R300" s="4"/>
      <c r="S300" s="4"/>
      <c r="T300" s="4"/>
      <c r="U300" s="4"/>
      <c r="V300" s="4"/>
      <c r="W300" s="26"/>
      <c r="X300" s="26"/>
      <c r="Y300" s="26"/>
      <c r="Z300" s="4"/>
      <c r="AA300" s="4"/>
      <c r="AB300" s="26"/>
      <c r="AC300" s="26"/>
      <c r="AD300" s="10"/>
      <c r="AE300" s="4"/>
      <c r="AF300" s="4"/>
      <c r="AG300" s="4"/>
      <c r="AH300" s="4"/>
      <c r="AI300" s="4"/>
      <c r="AJ300" s="4"/>
      <c r="AK300" s="4"/>
      <c r="AL300" s="4"/>
      <c r="AM300" s="4"/>
      <c r="AN300" s="17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26"/>
      <c r="BA300" s="4"/>
      <c r="BB300" s="4"/>
      <c r="BC300" s="4"/>
      <c r="BD300" s="4"/>
      <c r="BE300" s="4"/>
      <c r="BF300" s="26"/>
      <c r="BG300" s="26"/>
      <c r="BH300" s="4"/>
      <c r="BI300" s="4"/>
      <c r="BJ300" s="5">
        <f>SUM(E300:BI300)</f>
        <v>0</v>
      </c>
      <c r="BK300" s="20" t="s">
        <v>23</v>
      </c>
      <c r="BL300" s="20"/>
      <c r="BM300" s="20"/>
      <c r="BN300" s="4"/>
      <c r="BP300" s="8"/>
    </row>
    <row r="301" spans="1:66" s="8" customFormat="1" ht="11.25" hidden="1">
      <c r="A301" s="38"/>
      <c r="B301" s="9" t="s">
        <v>20</v>
      </c>
      <c r="C301" s="9" t="str">
        <f>"DELI NO. 0327"</f>
        <v>DELI NO. 0327</v>
      </c>
      <c r="D301" s="20" t="s">
        <v>23</v>
      </c>
      <c r="E301" s="27"/>
      <c r="F301" s="27"/>
      <c r="G301" s="5"/>
      <c r="H301" s="32"/>
      <c r="I301" s="27"/>
      <c r="J301" s="27"/>
      <c r="K301" s="27"/>
      <c r="L301" s="27"/>
      <c r="M301" s="27"/>
      <c r="N301" s="27"/>
      <c r="O301" s="27"/>
      <c r="P301" s="27"/>
      <c r="Q301" s="5"/>
      <c r="R301" s="5"/>
      <c r="S301" s="5"/>
      <c r="T301" s="5"/>
      <c r="U301" s="5"/>
      <c r="V301" s="5"/>
      <c r="W301" s="27"/>
      <c r="X301" s="27"/>
      <c r="Y301" s="27"/>
      <c r="Z301" s="5"/>
      <c r="AA301" s="5"/>
      <c r="AB301" s="27"/>
      <c r="AC301" s="27"/>
      <c r="AD301" s="11"/>
      <c r="AE301" s="5"/>
      <c r="AF301" s="5"/>
      <c r="AG301" s="5"/>
      <c r="AH301" s="5"/>
      <c r="AI301" s="5"/>
      <c r="AJ301" s="5"/>
      <c r="AK301" s="5"/>
      <c r="AL301" s="5"/>
      <c r="AM301" s="5"/>
      <c r="AN301" s="17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27"/>
      <c r="BA301" s="5"/>
      <c r="BB301" s="5"/>
      <c r="BC301" s="5"/>
      <c r="BD301" s="5"/>
      <c r="BE301" s="5"/>
      <c r="BF301" s="27"/>
      <c r="BG301" s="27"/>
      <c r="BH301" s="5"/>
      <c r="BI301" s="5"/>
      <c r="BJ301" s="5">
        <f>SUM(E301:BI301)</f>
        <v>0</v>
      </c>
      <c r="BK301" s="20" t="s">
        <v>23</v>
      </c>
      <c r="BL301" s="20"/>
      <c r="BM301" s="20"/>
      <c r="BN301" s="5"/>
    </row>
    <row r="302" spans="1:66" s="8" customFormat="1" ht="11.25">
      <c r="A302" s="38" t="s">
        <v>289</v>
      </c>
      <c r="B302" s="9" t="s">
        <v>42</v>
      </c>
      <c r="C302" s="9" t="s">
        <v>43</v>
      </c>
      <c r="D302" s="20" t="s">
        <v>23</v>
      </c>
      <c r="E302" s="27">
        <v>1</v>
      </c>
      <c r="F302" s="27">
        <v>2</v>
      </c>
      <c r="G302" s="5"/>
      <c r="H302" s="32"/>
      <c r="I302" s="27"/>
      <c r="J302" s="27">
        <v>1</v>
      </c>
      <c r="K302" s="27"/>
      <c r="L302" s="27"/>
      <c r="M302" s="27"/>
      <c r="N302" s="27"/>
      <c r="O302" s="27"/>
      <c r="P302" s="27"/>
      <c r="Q302" s="5"/>
      <c r="R302" s="5"/>
      <c r="S302" s="5"/>
      <c r="T302" s="5"/>
      <c r="U302" s="5"/>
      <c r="V302" s="5"/>
      <c r="W302" s="27"/>
      <c r="X302" s="27"/>
      <c r="Y302" s="27"/>
      <c r="Z302" s="5"/>
      <c r="AA302" s="5"/>
      <c r="AB302" s="27"/>
      <c r="AC302" s="27"/>
      <c r="AD302" s="11"/>
      <c r="AE302" s="5"/>
      <c r="AF302" s="5"/>
      <c r="AG302" s="5"/>
      <c r="AH302" s="5"/>
      <c r="AI302" s="5"/>
      <c r="AJ302" s="5"/>
      <c r="AK302" s="5"/>
      <c r="AL302" s="5"/>
      <c r="AM302" s="5"/>
      <c r="AN302" s="17"/>
      <c r="AO302" s="5"/>
      <c r="AP302" s="5"/>
      <c r="AQ302" s="5"/>
      <c r="AR302" s="5"/>
      <c r="AS302" s="5"/>
      <c r="AT302" s="5"/>
      <c r="AU302" s="5"/>
      <c r="AV302" s="5"/>
      <c r="AW302" s="5"/>
      <c r="AX302" s="5">
        <v>1</v>
      </c>
      <c r="AY302" s="5">
        <v>1</v>
      </c>
      <c r="AZ302" s="27"/>
      <c r="BA302" s="5"/>
      <c r="BB302" s="5"/>
      <c r="BC302" s="5"/>
      <c r="BD302" s="5"/>
      <c r="BE302" s="5"/>
      <c r="BF302" s="27"/>
      <c r="BG302" s="27"/>
      <c r="BH302" s="5"/>
      <c r="BI302" s="5"/>
      <c r="BJ302" s="5">
        <f>SUM(E302:BI302)</f>
        <v>6</v>
      </c>
      <c r="BK302" s="20" t="s">
        <v>23</v>
      </c>
      <c r="BL302" s="20"/>
      <c r="BM302" s="20"/>
      <c r="BN302" s="5"/>
    </row>
    <row r="303" spans="1:66" s="8" customFormat="1" ht="11.25">
      <c r="A303" s="38" t="s">
        <v>290</v>
      </c>
      <c r="B303" s="9" t="s">
        <v>128</v>
      </c>
      <c r="C303" s="9" t="s">
        <v>129</v>
      </c>
      <c r="D303" s="20" t="s">
        <v>32</v>
      </c>
      <c r="E303" s="27">
        <v>1</v>
      </c>
      <c r="F303" s="27"/>
      <c r="G303" s="5">
        <v>2</v>
      </c>
      <c r="H303" s="32"/>
      <c r="I303" s="27"/>
      <c r="J303" s="27"/>
      <c r="K303" s="27"/>
      <c r="L303" s="27"/>
      <c r="M303" s="27"/>
      <c r="N303" s="27"/>
      <c r="O303" s="27"/>
      <c r="P303" s="27"/>
      <c r="Q303" s="5"/>
      <c r="R303" s="5"/>
      <c r="S303" s="5"/>
      <c r="T303" s="5"/>
      <c r="U303" s="5"/>
      <c r="V303" s="5"/>
      <c r="W303" s="27"/>
      <c r="X303" s="27"/>
      <c r="Y303" s="27"/>
      <c r="Z303" s="5"/>
      <c r="AA303" s="5"/>
      <c r="AB303" s="27"/>
      <c r="AC303" s="27"/>
      <c r="AD303" s="11"/>
      <c r="AE303" s="5"/>
      <c r="AF303" s="5"/>
      <c r="AG303" s="5"/>
      <c r="AH303" s="5"/>
      <c r="AI303" s="5"/>
      <c r="AJ303" s="5"/>
      <c r="AK303" s="5"/>
      <c r="AL303" s="5"/>
      <c r="AM303" s="5"/>
      <c r="AN303" s="17"/>
      <c r="AO303" s="5"/>
      <c r="AP303" s="5"/>
      <c r="AQ303" s="5"/>
      <c r="AR303" s="5"/>
      <c r="AS303" s="5"/>
      <c r="AT303" s="5"/>
      <c r="AU303" s="5">
        <v>1</v>
      </c>
      <c r="AV303" s="5"/>
      <c r="AW303" s="5"/>
      <c r="AX303" s="5"/>
      <c r="AY303" s="5"/>
      <c r="AZ303" s="27"/>
      <c r="BA303" s="5"/>
      <c r="BB303" s="5"/>
      <c r="BC303" s="5"/>
      <c r="BD303" s="5"/>
      <c r="BE303" s="5"/>
      <c r="BF303" s="27"/>
      <c r="BG303" s="27">
        <v>1</v>
      </c>
      <c r="BH303" s="5">
        <v>2</v>
      </c>
      <c r="BI303" s="5"/>
      <c r="BJ303" s="5">
        <f>SUM(E303:BI303)</f>
        <v>7</v>
      </c>
      <c r="BK303" s="20" t="s">
        <v>32</v>
      </c>
      <c r="BL303" s="20"/>
      <c r="BM303" s="20"/>
      <c r="BN303" s="5"/>
    </row>
    <row r="304" spans="1:66" s="8" customFormat="1" ht="11.25">
      <c r="A304" s="38" t="s">
        <v>291</v>
      </c>
      <c r="B304" s="9" t="s">
        <v>170</v>
      </c>
      <c r="C304" s="9"/>
      <c r="D304" s="20" t="s">
        <v>23</v>
      </c>
      <c r="E304" s="27"/>
      <c r="F304" s="27">
        <v>2</v>
      </c>
      <c r="G304" s="5"/>
      <c r="H304" s="32"/>
      <c r="I304" s="27"/>
      <c r="J304" s="27"/>
      <c r="K304" s="27"/>
      <c r="L304" s="27"/>
      <c r="M304" s="27"/>
      <c r="N304" s="27"/>
      <c r="O304" s="27"/>
      <c r="P304" s="27"/>
      <c r="Q304" s="5"/>
      <c r="R304" s="5"/>
      <c r="S304" s="5"/>
      <c r="T304" s="5"/>
      <c r="U304" s="5"/>
      <c r="V304" s="5"/>
      <c r="W304" s="27"/>
      <c r="X304" s="27"/>
      <c r="Y304" s="27"/>
      <c r="Z304" s="5"/>
      <c r="AA304" s="5">
        <v>1</v>
      </c>
      <c r="AB304" s="27">
        <v>1</v>
      </c>
      <c r="AC304" s="27"/>
      <c r="AD304" s="11"/>
      <c r="AE304" s="5"/>
      <c r="AF304" s="5"/>
      <c r="AG304" s="5"/>
      <c r="AH304" s="5"/>
      <c r="AI304" s="5"/>
      <c r="AJ304" s="5"/>
      <c r="AK304" s="5"/>
      <c r="AL304" s="5"/>
      <c r="AM304" s="5"/>
      <c r="AN304" s="17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27"/>
      <c r="BA304" s="5"/>
      <c r="BB304" s="5"/>
      <c r="BC304" s="5"/>
      <c r="BD304" s="5"/>
      <c r="BE304" s="5"/>
      <c r="BF304" s="27"/>
      <c r="BG304" s="27"/>
      <c r="BH304" s="5"/>
      <c r="BI304" s="5"/>
      <c r="BJ304" s="5">
        <f>SUM(E304:BI304)</f>
        <v>4</v>
      </c>
      <c r="BK304" s="20" t="s">
        <v>23</v>
      </c>
      <c r="BL304" s="20"/>
      <c r="BM304" s="20"/>
      <c r="BN304" s="5"/>
    </row>
    <row r="305" spans="1:68" s="8" customFormat="1" ht="11.25">
      <c r="A305" s="38" t="s">
        <v>292</v>
      </c>
      <c r="B305" s="9" t="s">
        <v>35</v>
      </c>
      <c r="C305" s="9" t="str">
        <f>"100 DB-OS"</f>
        <v>100 DB-OS</v>
      </c>
      <c r="D305" s="20" t="s">
        <v>31</v>
      </c>
      <c r="E305" s="27"/>
      <c r="F305" s="27">
        <v>1</v>
      </c>
      <c r="G305" s="5"/>
      <c r="H305" s="32"/>
      <c r="I305" s="27"/>
      <c r="J305" s="27"/>
      <c r="K305" s="27"/>
      <c r="L305" s="27"/>
      <c r="M305" s="27"/>
      <c r="N305" s="27"/>
      <c r="O305" s="27"/>
      <c r="P305" s="27"/>
      <c r="Q305" s="5"/>
      <c r="R305" s="5"/>
      <c r="S305" s="5"/>
      <c r="T305" s="5"/>
      <c r="U305" s="5"/>
      <c r="V305" s="5"/>
      <c r="W305" s="27"/>
      <c r="X305" s="27"/>
      <c r="Y305" s="27"/>
      <c r="Z305" s="5"/>
      <c r="AA305" s="5"/>
      <c r="AB305" s="27"/>
      <c r="AC305" s="27"/>
      <c r="AD305" s="11"/>
      <c r="AE305" s="5"/>
      <c r="AF305" s="5"/>
      <c r="AG305" s="5"/>
      <c r="AH305" s="5"/>
      <c r="AI305" s="5"/>
      <c r="AJ305" s="5"/>
      <c r="AK305" s="5"/>
      <c r="AL305" s="5"/>
      <c r="AM305" s="5"/>
      <c r="AN305" s="17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27"/>
      <c r="BA305" s="5"/>
      <c r="BB305" s="5"/>
      <c r="BC305" s="5"/>
      <c r="BD305" s="5"/>
      <c r="BE305" s="5"/>
      <c r="BF305" s="27"/>
      <c r="BG305" s="27"/>
      <c r="BH305" s="5"/>
      <c r="BI305" s="5"/>
      <c r="BJ305" s="5">
        <f>SUM(E305:BI305)</f>
        <v>1</v>
      </c>
      <c r="BK305" s="20" t="s">
        <v>31</v>
      </c>
      <c r="BL305" s="20"/>
      <c r="BM305" s="20"/>
      <c r="BN305" s="5"/>
      <c r="BP305" s="9"/>
    </row>
    <row r="306" spans="1:66" s="8" customFormat="1" ht="11.25" hidden="1">
      <c r="A306" s="38"/>
      <c r="B306" s="9" t="s">
        <v>20</v>
      </c>
      <c r="C306" s="9" t="str">
        <f>"MAPED VIVO"</f>
        <v>MAPED VIVO</v>
      </c>
      <c r="D306" s="20"/>
      <c r="E306" s="27"/>
      <c r="F306" s="27"/>
      <c r="G306" s="5"/>
      <c r="H306" s="32"/>
      <c r="I306" s="27"/>
      <c r="J306" s="27"/>
      <c r="K306" s="27"/>
      <c r="L306" s="27"/>
      <c r="M306" s="27"/>
      <c r="N306" s="27"/>
      <c r="O306" s="27"/>
      <c r="P306" s="27"/>
      <c r="Q306" s="5"/>
      <c r="R306" s="5"/>
      <c r="S306" s="5"/>
      <c r="T306" s="5"/>
      <c r="U306" s="5"/>
      <c r="V306" s="5"/>
      <c r="W306" s="27"/>
      <c r="X306" s="27"/>
      <c r="Y306" s="27"/>
      <c r="Z306" s="5"/>
      <c r="AA306" s="5"/>
      <c r="AB306" s="27"/>
      <c r="AC306" s="27"/>
      <c r="AD306" s="11"/>
      <c r="AE306" s="5"/>
      <c r="AF306" s="5"/>
      <c r="AG306" s="5"/>
      <c r="AH306" s="5"/>
      <c r="AI306" s="5"/>
      <c r="AJ306" s="5"/>
      <c r="AK306" s="5"/>
      <c r="AL306" s="5"/>
      <c r="AM306" s="5"/>
      <c r="AN306" s="17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27"/>
      <c r="BA306" s="5"/>
      <c r="BB306" s="5"/>
      <c r="BC306" s="5"/>
      <c r="BD306" s="5"/>
      <c r="BE306" s="5"/>
      <c r="BF306" s="27"/>
      <c r="BG306" s="27"/>
      <c r="BH306" s="5"/>
      <c r="BI306" s="5"/>
      <c r="BJ306" s="5">
        <f>SUM(E306:BI306)</f>
        <v>0</v>
      </c>
      <c r="BK306" s="20"/>
      <c r="BL306" s="20"/>
      <c r="BM306" s="20"/>
      <c r="BN306" s="5"/>
    </row>
    <row r="307" spans="1:66" s="8" customFormat="1" ht="11.25" hidden="1">
      <c r="A307" s="38"/>
      <c r="B307" s="9" t="s">
        <v>20</v>
      </c>
      <c r="C307" s="9" t="str">
        <f>"REXEL ACCO"</f>
        <v>REXEL ACCO</v>
      </c>
      <c r="D307" s="20"/>
      <c r="E307" s="27"/>
      <c r="F307" s="27"/>
      <c r="G307" s="5"/>
      <c r="H307" s="32"/>
      <c r="I307" s="27"/>
      <c r="J307" s="27"/>
      <c r="K307" s="27"/>
      <c r="L307" s="27"/>
      <c r="M307" s="27"/>
      <c r="N307" s="27"/>
      <c r="O307" s="27"/>
      <c r="P307" s="27"/>
      <c r="Q307" s="5"/>
      <c r="R307" s="5"/>
      <c r="S307" s="5"/>
      <c r="T307" s="5"/>
      <c r="U307" s="5"/>
      <c r="V307" s="5"/>
      <c r="W307" s="27"/>
      <c r="X307" s="27"/>
      <c r="Y307" s="27"/>
      <c r="Z307" s="5"/>
      <c r="AA307" s="5"/>
      <c r="AB307" s="27"/>
      <c r="AC307" s="27"/>
      <c r="AD307" s="11"/>
      <c r="AE307" s="5"/>
      <c r="AF307" s="5"/>
      <c r="AG307" s="5"/>
      <c r="AH307" s="5"/>
      <c r="AI307" s="5"/>
      <c r="AJ307" s="5"/>
      <c r="AK307" s="5"/>
      <c r="AL307" s="5"/>
      <c r="AM307" s="5"/>
      <c r="AN307" s="17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27"/>
      <c r="BA307" s="5"/>
      <c r="BB307" s="5"/>
      <c r="BC307" s="5"/>
      <c r="BD307" s="5"/>
      <c r="BE307" s="5"/>
      <c r="BF307" s="27"/>
      <c r="BG307" s="27"/>
      <c r="BH307" s="5"/>
      <c r="BI307" s="5"/>
      <c r="BJ307" s="5">
        <f>SUM(E307:BI307)</f>
        <v>0</v>
      </c>
      <c r="BK307" s="20"/>
      <c r="BL307" s="20"/>
      <c r="BM307" s="20"/>
      <c r="BN307" s="5"/>
    </row>
    <row r="308" spans="1:66" s="8" customFormat="1" ht="11.25" hidden="1">
      <c r="A308" s="38"/>
      <c r="B308" s="9" t="s">
        <v>20</v>
      </c>
      <c r="C308" s="9" t="str">
        <f>"TRAPER"</f>
        <v>TRAPER</v>
      </c>
      <c r="D308" s="20"/>
      <c r="E308" s="27"/>
      <c r="F308" s="27"/>
      <c r="G308" s="5"/>
      <c r="H308" s="32"/>
      <c r="I308" s="27"/>
      <c r="J308" s="27"/>
      <c r="K308" s="27"/>
      <c r="L308" s="27"/>
      <c r="M308" s="27"/>
      <c r="N308" s="27"/>
      <c r="O308" s="27"/>
      <c r="P308" s="27"/>
      <c r="Q308" s="5"/>
      <c r="R308" s="5"/>
      <c r="S308" s="5"/>
      <c r="T308" s="5"/>
      <c r="U308" s="5"/>
      <c r="V308" s="5"/>
      <c r="W308" s="27"/>
      <c r="X308" s="27"/>
      <c r="Y308" s="27"/>
      <c r="Z308" s="5"/>
      <c r="AA308" s="5"/>
      <c r="AB308" s="27"/>
      <c r="AC308" s="27"/>
      <c r="AD308" s="11"/>
      <c r="AE308" s="5"/>
      <c r="AF308" s="5"/>
      <c r="AG308" s="5"/>
      <c r="AH308" s="5"/>
      <c r="AI308" s="5"/>
      <c r="AJ308" s="5"/>
      <c r="AK308" s="5"/>
      <c r="AL308" s="5"/>
      <c r="AM308" s="5"/>
      <c r="AN308" s="17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27"/>
      <c r="BA308" s="5"/>
      <c r="BB308" s="5"/>
      <c r="BC308" s="5"/>
      <c r="BD308" s="5"/>
      <c r="BE308" s="5"/>
      <c r="BF308" s="27"/>
      <c r="BG308" s="27"/>
      <c r="BH308" s="5"/>
      <c r="BI308" s="5"/>
      <c r="BJ308" s="5">
        <f>SUM(E308:BI308)</f>
        <v>0</v>
      </c>
      <c r="BK308" s="20"/>
      <c r="BL308" s="20"/>
      <c r="BM308" s="20"/>
      <c r="BN308" s="5"/>
    </row>
    <row r="309" spans="1:66" s="8" customFormat="1" ht="11.25" hidden="1">
      <c r="A309" s="38"/>
      <c r="B309" s="9" t="s">
        <v>20</v>
      </c>
      <c r="C309" s="9" t="s">
        <v>21</v>
      </c>
      <c r="D309" s="20"/>
      <c r="E309" s="27"/>
      <c r="F309" s="27"/>
      <c r="G309" s="5"/>
      <c r="H309" s="32"/>
      <c r="I309" s="27"/>
      <c r="J309" s="27"/>
      <c r="K309" s="27"/>
      <c r="L309" s="27"/>
      <c r="M309" s="27"/>
      <c r="N309" s="27"/>
      <c r="O309" s="27"/>
      <c r="P309" s="27"/>
      <c r="Q309" s="5"/>
      <c r="R309" s="5"/>
      <c r="S309" s="5"/>
      <c r="T309" s="5"/>
      <c r="U309" s="5"/>
      <c r="V309" s="5"/>
      <c r="W309" s="27"/>
      <c r="X309" s="27"/>
      <c r="Y309" s="27"/>
      <c r="Z309" s="5"/>
      <c r="AA309" s="5"/>
      <c r="AB309" s="27"/>
      <c r="AC309" s="27"/>
      <c r="AD309" s="11"/>
      <c r="AE309" s="5"/>
      <c r="AF309" s="5"/>
      <c r="AG309" s="5"/>
      <c r="AH309" s="5"/>
      <c r="AI309" s="5"/>
      <c r="AJ309" s="5"/>
      <c r="AK309" s="5"/>
      <c r="AL309" s="5"/>
      <c r="AM309" s="5"/>
      <c r="AN309" s="17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27"/>
      <c r="BA309" s="5"/>
      <c r="BB309" s="5"/>
      <c r="BC309" s="5"/>
      <c r="BD309" s="5"/>
      <c r="BE309" s="5"/>
      <c r="BF309" s="27"/>
      <c r="BG309" s="27"/>
      <c r="BH309" s="5"/>
      <c r="BI309" s="5"/>
      <c r="BJ309" s="5">
        <f>SUM(E309:BI309)</f>
        <v>0</v>
      </c>
      <c r="BK309" s="20"/>
      <c r="BL309" s="20"/>
      <c r="BM309" s="20"/>
      <c r="BN309" s="5"/>
    </row>
    <row r="310" spans="1:66" s="8" customFormat="1" ht="11.25" hidden="1">
      <c r="A310" s="38"/>
      <c r="B310" s="9" t="s">
        <v>22</v>
      </c>
      <c r="C310" s="9" t="s">
        <v>9</v>
      </c>
      <c r="D310" s="20"/>
      <c r="E310" s="27"/>
      <c r="F310" s="27"/>
      <c r="G310" s="5"/>
      <c r="H310" s="32"/>
      <c r="I310" s="27"/>
      <c r="J310" s="27"/>
      <c r="K310" s="27"/>
      <c r="L310" s="27"/>
      <c r="M310" s="27"/>
      <c r="N310" s="27"/>
      <c r="O310" s="27"/>
      <c r="P310" s="27"/>
      <c r="Q310" s="5"/>
      <c r="R310" s="5"/>
      <c r="S310" s="5"/>
      <c r="T310" s="5"/>
      <c r="U310" s="5"/>
      <c r="V310" s="5"/>
      <c r="W310" s="27"/>
      <c r="X310" s="27"/>
      <c r="Y310" s="27"/>
      <c r="Z310" s="5"/>
      <c r="AA310" s="5"/>
      <c r="AB310" s="27"/>
      <c r="AC310" s="27"/>
      <c r="AD310" s="11"/>
      <c r="AE310" s="5"/>
      <c r="AF310" s="5"/>
      <c r="AG310" s="5"/>
      <c r="AH310" s="5"/>
      <c r="AI310" s="5"/>
      <c r="AJ310" s="5"/>
      <c r="AK310" s="5"/>
      <c r="AL310" s="5"/>
      <c r="AM310" s="5"/>
      <c r="AN310" s="17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27"/>
      <c r="BA310" s="5"/>
      <c r="BB310" s="5"/>
      <c r="BC310" s="5"/>
      <c r="BD310" s="5"/>
      <c r="BE310" s="5"/>
      <c r="BF310" s="27"/>
      <c r="BG310" s="27"/>
      <c r="BH310" s="5"/>
      <c r="BI310" s="5"/>
      <c r="BJ310" s="5">
        <f>SUM(E310:BI310)</f>
        <v>0</v>
      </c>
      <c r="BK310" s="20"/>
      <c r="BL310" s="20"/>
      <c r="BM310" s="20"/>
      <c r="BN310" s="5"/>
    </row>
    <row r="311" spans="1:66" s="8" customFormat="1" ht="11.25">
      <c r="A311" s="38" t="s">
        <v>293</v>
      </c>
      <c r="B311" s="9" t="s">
        <v>36</v>
      </c>
      <c r="C311" s="9" t="s">
        <v>17</v>
      </c>
      <c r="D311" s="20" t="s">
        <v>31</v>
      </c>
      <c r="E311" s="27"/>
      <c r="F311" s="27">
        <v>2</v>
      </c>
      <c r="G311" s="5"/>
      <c r="H311" s="32"/>
      <c r="I311" s="27"/>
      <c r="J311" s="27"/>
      <c r="K311" s="27"/>
      <c r="L311" s="27"/>
      <c r="M311" s="27"/>
      <c r="N311" s="27"/>
      <c r="O311" s="27"/>
      <c r="P311" s="27"/>
      <c r="Q311" s="5"/>
      <c r="R311" s="5"/>
      <c r="S311" s="5"/>
      <c r="T311" s="5"/>
      <c r="U311" s="5"/>
      <c r="V311" s="5"/>
      <c r="W311" s="27"/>
      <c r="X311" s="27"/>
      <c r="Y311" s="27"/>
      <c r="Z311" s="5"/>
      <c r="AA311" s="5"/>
      <c r="AB311" s="27"/>
      <c r="AC311" s="27"/>
      <c r="AD311" s="11"/>
      <c r="AE311" s="5"/>
      <c r="AF311" s="5"/>
      <c r="AG311" s="5"/>
      <c r="AH311" s="5"/>
      <c r="AI311" s="5"/>
      <c r="AJ311" s="5"/>
      <c r="AK311" s="5"/>
      <c r="AL311" s="5"/>
      <c r="AM311" s="5"/>
      <c r="AN311" s="17"/>
      <c r="AO311" s="5"/>
      <c r="AP311" s="5"/>
      <c r="AQ311" s="5"/>
      <c r="AR311" s="5"/>
      <c r="AS311" s="5"/>
      <c r="AT311" s="5"/>
      <c r="AU311" s="5">
        <v>1</v>
      </c>
      <c r="AV311" s="5">
        <v>1</v>
      </c>
      <c r="AW311" s="5"/>
      <c r="AX311" s="5"/>
      <c r="AY311" s="5"/>
      <c r="AZ311" s="27"/>
      <c r="BA311" s="5"/>
      <c r="BB311" s="5"/>
      <c r="BC311" s="5"/>
      <c r="BD311" s="5"/>
      <c r="BE311" s="5"/>
      <c r="BF311" s="27"/>
      <c r="BG311" s="27"/>
      <c r="BH311" s="5"/>
      <c r="BI311" s="5"/>
      <c r="BJ311" s="5">
        <f>SUM(E311:BI311)</f>
        <v>4</v>
      </c>
      <c r="BK311" s="20" t="s">
        <v>31</v>
      </c>
      <c r="BL311" s="20"/>
      <c r="BM311" s="20"/>
      <c r="BN311" s="5"/>
    </row>
    <row r="312" spans="1:66" s="9" customFormat="1" ht="11.25">
      <c r="A312" s="38" t="s">
        <v>294</v>
      </c>
      <c r="B312" s="9" t="s">
        <v>40</v>
      </c>
      <c r="C312" s="9" t="s">
        <v>64</v>
      </c>
      <c r="D312" s="20" t="s">
        <v>23</v>
      </c>
      <c r="E312" s="26"/>
      <c r="F312" s="26"/>
      <c r="G312" s="4"/>
      <c r="H312" s="32"/>
      <c r="I312" s="26"/>
      <c r="J312" s="26"/>
      <c r="K312" s="26"/>
      <c r="L312" s="26"/>
      <c r="M312" s="26"/>
      <c r="N312" s="26"/>
      <c r="O312" s="26"/>
      <c r="P312" s="26"/>
      <c r="Q312" s="4"/>
      <c r="R312" s="4"/>
      <c r="S312" s="4"/>
      <c r="T312" s="4"/>
      <c r="U312" s="4"/>
      <c r="V312" s="4"/>
      <c r="W312" s="26">
        <v>1</v>
      </c>
      <c r="X312" s="26"/>
      <c r="Y312" s="26"/>
      <c r="Z312" s="4"/>
      <c r="AA312" s="4"/>
      <c r="AB312" s="26"/>
      <c r="AC312" s="26"/>
      <c r="AD312" s="10"/>
      <c r="AE312" s="4"/>
      <c r="AF312" s="4"/>
      <c r="AG312" s="4"/>
      <c r="AH312" s="4"/>
      <c r="AI312" s="4"/>
      <c r="AJ312" s="4"/>
      <c r="AK312" s="4"/>
      <c r="AL312" s="4"/>
      <c r="AM312" s="4"/>
      <c r="AN312" s="17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26"/>
      <c r="BA312" s="4"/>
      <c r="BB312" s="4"/>
      <c r="BC312" s="4"/>
      <c r="BD312" s="4"/>
      <c r="BE312" s="4"/>
      <c r="BF312" s="26"/>
      <c r="BG312" s="26"/>
      <c r="BH312" s="4"/>
      <c r="BI312" s="4"/>
      <c r="BJ312" s="5">
        <f>SUM(E312:BI312)</f>
        <v>1</v>
      </c>
      <c r="BK312" s="20" t="s">
        <v>23</v>
      </c>
      <c r="BL312" s="20"/>
      <c r="BM312" s="20"/>
      <c r="BN312" s="4"/>
    </row>
    <row r="313" spans="1:66" s="8" customFormat="1" ht="11.25" hidden="1">
      <c r="A313" s="38"/>
      <c r="B313" s="9" t="s">
        <v>29</v>
      </c>
      <c r="C313" s="9" t="str">
        <f>"23/8"</f>
        <v>23/8</v>
      </c>
      <c r="D313" s="20"/>
      <c r="E313" s="27"/>
      <c r="F313" s="27"/>
      <c r="G313" s="5"/>
      <c r="H313" s="32"/>
      <c r="I313" s="27"/>
      <c r="J313" s="27"/>
      <c r="K313" s="27"/>
      <c r="L313" s="27"/>
      <c r="M313" s="27"/>
      <c r="N313" s="27"/>
      <c r="O313" s="27"/>
      <c r="P313" s="27"/>
      <c r="Q313" s="5"/>
      <c r="R313" s="5"/>
      <c r="S313" s="5"/>
      <c r="T313" s="5"/>
      <c r="U313" s="5"/>
      <c r="V313" s="5"/>
      <c r="W313" s="27"/>
      <c r="X313" s="27"/>
      <c r="Y313" s="27"/>
      <c r="Z313" s="5"/>
      <c r="AA313" s="5"/>
      <c r="AB313" s="27"/>
      <c r="AC313" s="27"/>
      <c r="AD313" s="11"/>
      <c r="AE313" s="5"/>
      <c r="AF313" s="5"/>
      <c r="AG313" s="5"/>
      <c r="AH313" s="5"/>
      <c r="AI313" s="5"/>
      <c r="AJ313" s="5"/>
      <c r="AK313" s="5"/>
      <c r="AL313" s="5"/>
      <c r="AM313" s="5"/>
      <c r="AN313" s="17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27"/>
      <c r="BA313" s="5"/>
      <c r="BB313" s="5"/>
      <c r="BC313" s="5"/>
      <c r="BD313" s="5"/>
      <c r="BE313" s="5"/>
      <c r="BF313" s="27"/>
      <c r="BG313" s="27"/>
      <c r="BH313" s="5"/>
      <c r="BI313" s="5"/>
      <c r="BJ313" s="5">
        <f>SUM(E313:BI313)</f>
        <v>0</v>
      </c>
      <c r="BK313" s="20"/>
      <c r="BL313" s="20"/>
      <c r="BM313" s="20"/>
      <c r="BN313" s="5"/>
    </row>
    <row r="314" spans="1:66" s="8" customFormat="1" ht="11.25" hidden="1">
      <c r="A314" s="38"/>
      <c r="B314" s="9" t="s">
        <v>29</v>
      </c>
      <c r="C314" s="9" t="str">
        <f>"23/13"</f>
        <v>23/13</v>
      </c>
      <c r="D314" s="20"/>
      <c r="E314" s="27"/>
      <c r="F314" s="27"/>
      <c r="G314" s="5"/>
      <c r="H314" s="32"/>
      <c r="I314" s="27"/>
      <c r="J314" s="27"/>
      <c r="K314" s="27"/>
      <c r="L314" s="27"/>
      <c r="M314" s="27"/>
      <c r="N314" s="27"/>
      <c r="O314" s="27"/>
      <c r="P314" s="27"/>
      <c r="Q314" s="5"/>
      <c r="R314" s="5"/>
      <c r="S314" s="5"/>
      <c r="T314" s="5"/>
      <c r="U314" s="5"/>
      <c r="V314" s="5"/>
      <c r="W314" s="27"/>
      <c r="X314" s="27"/>
      <c r="Y314" s="27"/>
      <c r="Z314" s="5"/>
      <c r="AA314" s="5"/>
      <c r="AB314" s="27"/>
      <c r="AC314" s="27"/>
      <c r="AD314" s="11"/>
      <c r="AE314" s="5"/>
      <c r="AF314" s="5"/>
      <c r="AG314" s="5"/>
      <c r="AH314" s="5"/>
      <c r="AI314" s="5"/>
      <c r="AJ314" s="5"/>
      <c r="AK314" s="5"/>
      <c r="AL314" s="5"/>
      <c r="AM314" s="5"/>
      <c r="AN314" s="17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27"/>
      <c r="BA314" s="5"/>
      <c r="BB314" s="5"/>
      <c r="BC314" s="5"/>
      <c r="BD314" s="5"/>
      <c r="BE314" s="5"/>
      <c r="BF314" s="27"/>
      <c r="BG314" s="27"/>
      <c r="BH314" s="5"/>
      <c r="BI314" s="5"/>
      <c r="BJ314" s="5">
        <f>SUM(E314:BI314)</f>
        <v>0</v>
      </c>
      <c r="BK314" s="20"/>
      <c r="BL314" s="20"/>
      <c r="BM314" s="20"/>
      <c r="BN314" s="5"/>
    </row>
    <row r="315" spans="1:68" s="8" customFormat="1" ht="11.25" hidden="1">
      <c r="A315" s="38"/>
      <c r="B315" s="9" t="s">
        <v>29</v>
      </c>
      <c r="C315" s="15">
        <v>14</v>
      </c>
      <c r="D315" s="20"/>
      <c r="E315" s="27"/>
      <c r="F315" s="27"/>
      <c r="G315" s="5"/>
      <c r="H315" s="32"/>
      <c r="I315" s="27"/>
      <c r="J315" s="27"/>
      <c r="K315" s="27"/>
      <c r="L315" s="27"/>
      <c r="M315" s="27"/>
      <c r="N315" s="27"/>
      <c r="O315" s="27"/>
      <c r="P315" s="27"/>
      <c r="Q315" s="5"/>
      <c r="R315" s="5"/>
      <c r="S315" s="5"/>
      <c r="T315" s="5"/>
      <c r="U315" s="5"/>
      <c r="V315" s="5"/>
      <c r="W315" s="27"/>
      <c r="X315" s="27"/>
      <c r="Y315" s="27"/>
      <c r="Z315" s="5"/>
      <c r="AA315" s="5"/>
      <c r="AB315" s="27"/>
      <c r="AC315" s="27"/>
      <c r="AD315" s="11"/>
      <c r="AE315" s="5"/>
      <c r="AF315" s="5"/>
      <c r="AG315" s="5"/>
      <c r="AH315" s="5"/>
      <c r="AI315" s="5"/>
      <c r="AJ315" s="5"/>
      <c r="AK315" s="5"/>
      <c r="AL315" s="5"/>
      <c r="AM315" s="5"/>
      <c r="AN315" s="17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27"/>
      <c r="BA315" s="5"/>
      <c r="BB315" s="5"/>
      <c r="BC315" s="5"/>
      <c r="BD315" s="5"/>
      <c r="BE315" s="5"/>
      <c r="BF315" s="27"/>
      <c r="BG315" s="27"/>
      <c r="BH315" s="5"/>
      <c r="BI315" s="5"/>
      <c r="BJ315" s="5">
        <f>SUM(E315:BI315)</f>
        <v>0</v>
      </c>
      <c r="BK315" s="20"/>
      <c r="BL315" s="20"/>
      <c r="BM315" s="20"/>
      <c r="BN315" s="5"/>
      <c r="BP315" s="9"/>
    </row>
    <row r="316" spans="1:66" s="9" customFormat="1" ht="11.25" hidden="1">
      <c r="A316" s="38"/>
      <c r="B316" s="9" t="s">
        <v>29</v>
      </c>
      <c r="D316" s="20"/>
      <c r="E316" s="26"/>
      <c r="F316" s="26"/>
      <c r="G316" s="4"/>
      <c r="H316" s="32"/>
      <c r="I316" s="26"/>
      <c r="J316" s="26"/>
      <c r="K316" s="26"/>
      <c r="L316" s="26"/>
      <c r="M316" s="26"/>
      <c r="N316" s="26"/>
      <c r="O316" s="26"/>
      <c r="P316" s="26"/>
      <c r="Q316" s="4"/>
      <c r="R316" s="4"/>
      <c r="S316" s="4"/>
      <c r="T316" s="4"/>
      <c r="U316" s="4"/>
      <c r="V316" s="4"/>
      <c r="W316" s="26"/>
      <c r="X316" s="26"/>
      <c r="Y316" s="26"/>
      <c r="Z316" s="4"/>
      <c r="AA316" s="4"/>
      <c r="AB316" s="26"/>
      <c r="AC316" s="26"/>
      <c r="AD316" s="10"/>
      <c r="AE316" s="4"/>
      <c r="AF316" s="4"/>
      <c r="AG316" s="4"/>
      <c r="AH316" s="4"/>
      <c r="AI316" s="4"/>
      <c r="AJ316" s="4"/>
      <c r="AK316" s="4"/>
      <c r="AL316" s="4"/>
      <c r="AM316" s="4"/>
      <c r="AN316" s="17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26"/>
      <c r="BA316" s="4"/>
      <c r="BB316" s="4"/>
      <c r="BC316" s="4"/>
      <c r="BD316" s="4"/>
      <c r="BE316" s="4"/>
      <c r="BF316" s="26"/>
      <c r="BG316" s="26"/>
      <c r="BH316" s="4"/>
      <c r="BI316" s="4"/>
      <c r="BJ316" s="5">
        <f>SUM(E316:BI316)</f>
        <v>0</v>
      </c>
      <c r="BK316" s="20"/>
      <c r="BL316" s="20"/>
      <c r="BM316" s="20"/>
      <c r="BN316" s="4"/>
    </row>
    <row r="317" spans="1:66" s="9" customFormat="1" ht="11.25" hidden="1">
      <c r="A317" s="38"/>
      <c r="B317" s="9" t="s">
        <v>29</v>
      </c>
      <c r="D317" s="20"/>
      <c r="E317" s="26"/>
      <c r="F317" s="26"/>
      <c r="G317" s="4"/>
      <c r="H317" s="32"/>
      <c r="I317" s="26"/>
      <c r="J317" s="26"/>
      <c r="K317" s="26"/>
      <c r="L317" s="26"/>
      <c r="M317" s="26"/>
      <c r="N317" s="26"/>
      <c r="O317" s="26"/>
      <c r="P317" s="26"/>
      <c r="Q317" s="4"/>
      <c r="R317" s="4"/>
      <c r="S317" s="4"/>
      <c r="T317" s="4"/>
      <c r="U317" s="4"/>
      <c r="V317" s="4"/>
      <c r="W317" s="26"/>
      <c r="X317" s="26"/>
      <c r="Y317" s="26"/>
      <c r="Z317" s="4"/>
      <c r="AA317" s="4"/>
      <c r="AB317" s="26"/>
      <c r="AC317" s="26"/>
      <c r="AD317" s="10"/>
      <c r="AE317" s="4"/>
      <c r="AF317" s="4"/>
      <c r="AG317" s="4"/>
      <c r="AH317" s="4"/>
      <c r="AI317" s="4"/>
      <c r="AJ317" s="4"/>
      <c r="AK317" s="4"/>
      <c r="AL317" s="4"/>
      <c r="AM317" s="4"/>
      <c r="AN317" s="17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26"/>
      <c r="BA317" s="4"/>
      <c r="BB317" s="4"/>
      <c r="BC317" s="4"/>
      <c r="BD317" s="4"/>
      <c r="BE317" s="4"/>
      <c r="BF317" s="26"/>
      <c r="BG317" s="26"/>
      <c r="BH317" s="4"/>
      <c r="BI317" s="4"/>
      <c r="BJ317" s="5">
        <f>SUM(E317:BI317)</f>
        <v>0</v>
      </c>
      <c r="BK317" s="20"/>
      <c r="BL317" s="20"/>
      <c r="BM317" s="20"/>
      <c r="BN317" s="4"/>
    </row>
    <row r="318" spans="1:66" s="9" customFormat="1" ht="11.25" hidden="1">
      <c r="A318" s="38"/>
      <c r="B318" s="9" t="s">
        <v>29</v>
      </c>
      <c r="D318" s="20"/>
      <c r="E318" s="26"/>
      <c r="F318" s="26"/>
      <c r="G318" s="4"/>
      <c r="H318" s="32"/>
      <c r="I318" s="26"/>
      <c r="J318" s="26"/>
      <c r="K318" s="26"/>
      <c r="L318" s="26"/>
      <c r="M318" s="26"/>
      <c r="N318" s="26"/>
      <c r="O318" s="26"/>
      <c r="P318" s="26"/>
      <c r="Q318" s="4"/>
      <c r="R318" s="4"/>
      <c r="S318" s="4"/>
      <c r="T318" s="4"/>
      <c r="U318" s="4"/>
      <c r="V318" s="4"/>
      <c r="W318" s="26"/>
      <c r="X318" s="26"/>
      <c r="Y318" s="26"/>
      <c r="Z318" s="4"/>
      <c r="AA318" s="4"/>
      <c r="AB318" s="26"/>
      <c r="AC318" s="26"/>
      <c r="AD318" s="10"/>
      <c r="AE318" s="4"/>
      <c r="AF318" s="4"/>
      <c r="AG318" s="4"/>
      <c r="AH318" s="4"/>
      <c r="AI318" s="4"/>
      <c r="AJ318" s="4"/>
      <c r="AK318" s="4"/>
      <c r="AL318" s="4"/>
      <c r="AM318" s="4"/>
      <c r="AN318" s="17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26"/>
      <c r="BA318" s="4"/>
      <c r="BB318" s="4"/>
      <c r="BC318" s="4"/>
      <c r="BD318" s="4"/>
      <c r="BE318" s="4"/>
      <c r="BF318" s="26"/>
      <c r="BG318" s="26"/>
      <c r="BH318" s="4"/>
      <c r="BI318" s="4"/>
      <c r="BJ318" s="5">
        <f>SUM(E318:BI318)</f>
        <v>0</v>
      </c>
      <c r="BK318" s="20"/>
      <c r="BL318" s="20"/>
      <c r="BM318" s="20"/>
      <c r="BN318" s="4"/>
    </row>
    <row r="319" spans="1:66" s="9" customFormat="1" ht="11.25" hidden="1">
      <c r="A319" s="38"/>
      <c r="B319" s="9" t="s">
        <v>29</v>
      </c>
      <c r="C319" s="9" t="str">
        <f>"A/4 25X4"</f>
        <v>A/4 25X4</v>
      </c>
      <c r="D319" s="20"/>
      <c r="E319" s="26"/>
      <c r="F319" s="26"/>
      <c r="G319" s="4"/>
      <c r="H319" s="32"/>
      <c r="I319" s="26"/>
      <c r="J319" s="26"/>
      <c r="K319" s="26"/>
      <c r="L319" s="26"/>
      <c r="M319" s="26"/>
      <c r="N319" s="26"/>
      <c r="O319" s="26"/>
      <c r="P319" s="26"/>
      <c r="Q319" s="4"/>
      <c r="R319" s="4"/>
      <c r="S319" s="4"/>
      <c r="T319" s="4"/>
      <c r="U319" s="4"/>
      <c r="V319" s="4"/>
      <c r="W319" s="26"/>
      <c r="X319" s="26"/>
      <c r="Y319" s="26"/>
      <c r="Z319" s="4"/>
      <c r="AA319" s="4"/>
      <c r="AB319" s="26"/>
      <c r="AC319" s="26"/>
      <c r="AD319" s="10"/>
      <c r="AE319" s="4"/>
      <c r="AF319" s="4"/>
      <c r="AG319" s="4"/>
      <c r="AH319" s="4"/>
      <c r="AI319" s="4"/>
      <c r="AJ319" s="4"/>
      <c r="AK319" s="4"/>
      <c r="AL319" s="4"/>
      <c r="AM319" s="4"/>
      <c r="AN319" s="17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26"/>
      <c r="BA319" s="4"/>
      <c r="BB319" s="4"/>
      <c r="BC319" s="4"/>
      <c r="BD319" s="4"/>
      <c r="BE319" s="4"/>
      <c r="BF319" s="26"/>
      <c r="BG319" s="26"/>
      <c r="BH319" s="4"/>
      <c r="BI319" s="4"/>
      <c r="BJ319" s="5">
        <f>SUM(E319:BI319)</f>
        <v>0</v>
      </c>
      <c r="BK319" s="20"/>
      <c r="BL319" s="20"/>
      <c r="BM319" s="20"/>
      <c r="BN319" s="4"/>
    </row>
    <row r="320" spans="1:66" s="9" customFormat="1" ht="11.25" hidden="1">
      <c r="A320" s="38"/>
      <c r="B320" s="9" t="s">
        <v>29</v>
      </c>
      <c r="C320" s="9" t="str">
        <f>"25X2 V.VÁLL 71/V"</f>
        <v>25X2 V.VÁLL 71/V</v>
      </c>
      <c r="D320" s="20"/>
      <c r="E320" s="26"/>
      <c r="F320" s="26"/>
      <c r="G320" s="4"/>
      <c r="H320" s="32"/>
      <c r="I320" s="26"/>
      <c r="J320" s="26"/>
      <c r="K320" s="26"/>
      <c r="L320" s="26"/>
      <c r="M320" s="26"/>
      <c r="N320" s="26"/>
      <c r="O320" s="26"/>
      <c r="P320" s="26"/>
      <c r="Q320" s="4"/>
      <c r="R320" s="4"/>
      <c r="S320" s="4"/>
      <c r="T320" s="4"/>
      <c r="U320" s="4"/>
      <c r="V320" s="4"/>
      <c r="W320" s="26"/>
      <c r="X320" s="26"/>
      <c r="Y320" s="26"/>
      <c r="Z320" s="4"/>
      <c r="AA320" s="4"/>
      <c r="AB320" s="26"/>
      <c r="AC320" s="26"/>
      <c r="AD320" s="10"/>
      <c r="AE320" s="4"/>
      <c r="AF320" s="4"/>
      <c r="AG320" s="4"/>
      <c r="AH320" s="4"/>
      <c r="AI320" s="4"/>
      <c r="AJ320" s="4"/>
      <c r="AK320" s="4"/>
      <c r="AL320" s="4"/>
      <c r="AM320" s="4"/>
      <c r="AN320" s="17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26"/>
      <c r="BA320" s="4"/>
      <c r="BB320" s="4"/>
      <c r="BC320" s="4"/>
      <c r="BD320" s="4"/>
      <c r="BE320" s="4"/>
      <c r="BF320" s="26"/>
      <c r="BG320" s="26"/>
      <c r="BH320" s="4"/>
      <c r="BI320" s="4"/>
      <c r="BJ320" s="5">
        <f>SUM(E320:BI320)</f>
        <v>0</v>
      </c>
      <c r="BK320" s="20"/>
      <c r="BL320" s="20"/>
      <c r="BM320" s="20"/>
      <c r="BN320" s="4"/>
    </row>
    <row r="321" spans="1:66" s="9" customFormat="1" ht="11.25" hidden="1">
      <c r="A321" s="38"/>
      <c r="B321" s="9" t="s">
        <v>29</v>
      </c>
      <c r="C321" s="9" t="str">
        <f>"PÁTRIA (C.3337-11)"</f>
        <v>PÁTRIA (C.3337-11)</v>
      </c>
      <c r="D321" s="20"/>
      <c r="E321" s="26"/>
      <c r="F321" s="26"/>
      <c r="G321" s="4"/>
      <c r="H321" s="32"/>
      <c r="I321" s="26"/>
      <c r="J321" s="26"/>
      <c r="K321" s="26"/>
      <c r="L321" s="26"/>
      <c r="M321" s="26"/>
      <c r="N321" s="26"/>
      <c r="O321" s="26"/>
      <c r="P321" s="26"/>
      <c r="Q321" s="4"/>
      <c r="R321" s="4"/>
      <c r="S321" s="4"/>
      <c r="T321" s="4"/>
      <c r="U321" s="4"/>
      <c r="V321" s="4"/>
      <c r="W321" s="26"/>
      <c r="X321" s="26"/>
      <c r="Y321" s="26"/>
      <c r="Z321" s="4"/>
      <c r="AA321" s="4"/>
      <c r="AB321" s="26"/>
      <c r="AC321" s="26"/>
      <c r="AD321" s="10"/>
      <c r="AE321" s="4"/>
      <c r="AF321" s="4"/>
      <c r="AG321" s="4"/>
      <c r="AH321" s="4"/>
      <c r="AI321" s="4"/>
      <c r="AJ321" s="4"/>
      <c r="AK321" s="4"/>
      <c r="AL321" s="4"/>
      <c r="AM321" s="4"/>
      <c r="AN321" s="17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26"/>
      <c r="BA321" s="4"/>
      <c r="BB321" s="4"/>
      <c r="BC321" s="4"/>
      <c r="BD321" s="4"/>
      <c r="BE321" s="4"/>
      <c r="BF321" s="26"/>
      <c r="BG321" s="26"/>
      <c r="BH321" s="4"/>
      <c r="BI321" s="4"/>
      <c r="BJ321" s="5">
        <f>SUM(E321:BI321)</f>
        <v>0</v>
      </c>
      <c r="BK321" s="20"/>
      <c r="BL321" s="20"/>
      <c r="BM321" s="20"/>
      <c r="BN321" s="4"/>
    </row>
    <row r="322" spans="1:66" s="9" customFormat="1" ht="11.25" hidden="1">
      <c r="A322" s="38"/>
      <c r="B322" s="9" t="s">
        <v>29</v>
      </c>
      <c r="D322" s="20"/>
      <c r="E322" s="26"/>
      <c r="F322" s="26"/>
      <c r="G322" s="4"/>
      <c r="H322" s="32"/>
      <c r="I322" s="26"/>
      <c r="J322" s="26"/>
      <c r="K322" s="26"/>
      <c r="L322" s="26"/>
      <c r="M322" s="26"/>
      <c r="N322" s="26"/>
      <c r="O322" s="26"/>
      <c r="P322" s="26"/>
      <c r="Q322" s="4"/>
      <c r="R322" s="4"/>
      <c r="S322" s="4"/>
      <c r="T322" s="4"/>
      <c r="U322" s="4"/>
      <c r="V322" s="4"/>
      <c r="W322" s="26"/>
      <c r="X322" s="26"/>
      <c r="Y322" s="26"/>
      <c r="Z322" s="4"/>
      <c r="AA322" s="4"/>
      <c r="AB322" s="26"/>
      <c r="AC322" s="26"/>
      <c r="AD322" s="10"/>
      <c r="AE322" s="4"/>
      <c r="AF322" s="4"/>
      <c r="AG322" s="4"/>
      <c r="AH322" s="4"/>
      <c r="AI322" s="4"/>
      <c r="AJ322" s="4"/>
      <c r="AK322" s="4"/>
      <c r="AL322" s="4"/>
      <c r="AM322" s="4"/>
      <c r="AN322" s="17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26"/>
      <c r="BA322" s="4"/>
      <c r="BB322" s="4"/>
      <c r="BC322" s="4"/>
      <c r="BD322" s="4"/>
      <c r="BE322" s="4"/>
      <c r="BF322" s="26"/>
      <c r="BG322" s="26"/>
      <c r="BH322" s="4"/>
      <c r="BI322" s="4"/>
      <c r="BJ322" s="5">
        <f>SUM(E322:BI322)</f>
        <v>0</v>
      </c>
      <c r="BK322" s="20"/>
      <c r="BL322" s="20"/>
      <c r="BM322" s="20"/>
      <c r="BN322" s="4"/>
    </row>
    <row r="323" spans="1:66" s="9" customFormat="1" ht="11.25" hidden="1">
      <c r="A323" s="38"/>
      <c r="B323" s="9" t="s">
        <v>29</v>
      </c>
      <c r="C323" s="9" t="str">
        <f>"A/4"</f>
        <v>A/4</v>
      </c>
      <c r="D323" s="20"/>
      <c r="E323" s="26"/>
      <c r="F323" s="26"/>
      <c r="G323" s="4"/>
      <c r="H323" s="32"/>
      <c r="I323" s="26"/>
      <c r="J323" s="26"/>
      <c r="K323" s="26"/>
      <c r="L323" s="26"/>
      <c r="M323" s="26"/>
      <c r="N323" s="26"/>
      <c r="O323" s="26"/>
      <c r="P323" s="26"/>
      <c r="Q323" s="4"/>
      <c r="R323" s="4"/>
      <c r="S323" s="4"/>
      <c r="T323" s="4"/>
      <c r="U323" s="4"/>
      <c r="V323" s="4"/>
      <c r="W323" s="26"/>
      <c r="X323" s="26"/>
      <c r="Y323" s="26"/>
      <c r="Z323" s="4"/>
      <c r="AA323" s="4"/>
      <c r="AB323" s="26"/>
      <c r="AC323" s="26"/>
      <c r="AD323" s="10"/>
      <c r="AE323" s="4"/>
      <c r="AF323" s="4"/>
      <c r="AG323" s="4"/>
      <c r="AH323" s="4"/>
      <c r="AI323" s="4"/>
      <c r="AJ323" s="4"/>
      <c r="AK323" s="4"/>
      <c r="AL323" s="4"/>
      <c r="AM323" s="4"/>
      <c r="AN323" s="17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26"/>
      <c r="BA323" s="4"/>
      <c r="BB323" s="4"/>
      <c r="BC323" s="4"/>
      <c r="BD323" s="4"/>
      <c r="BE323" s="4"/>
      <c r="BF323" s="26"/>
      <c r="BG323" s="26"/>
      <c r="BH323" s="4"/>
      <c r="BI323" s="4"/>
      <c r="BJ323" s="5">
        <f>SUM(E323:BI323)</f>
        <v>0</v>
      </c>
      <c r="BK323" s="20"/>
      <c r="BL323" s="20"/>
      <c r="BM323" s="20"/>
      <c r="BN323" s="4"/>
    </row>
    <row r="324" spans="1:66" s="9" customFormat="1" ht="11.25" hidden="1">
      <c r="A324" s="38"/>
      <c r="B324" s="9" t="s">
        <v>29</v>
      </c>
      <c r="C324" s="9" t="str">
        <f>"DVV.1250/ÚJ A/5"</f>
        <v>DVV.1250/ÚJ A/5</v>
      </c>
      <c r="D324" s="20"/>
      <c r="E324" s="26"/>
      <c r="F324" s="26"/>
      <c r="G324" s="4"/>
      <c r="H324" s="32"/>
      <c r="I324" s="26"/>
      <c r="J324" s="26"/>
      <c r="K324" s="26"/>
      <c r="L324" s="26"/>
      <c r="M324" s="26"/>
      <c r="N324" s="26"/>
      <c r="O324" s="26"/>
      <c r="P324" s="26"/>
      <c r="Q324" s="4"/>
      <c r="R324" s="4"/>
      <c r="S324" s="4"/>
      <c r="T324" s="4"/>
      <c r="U324" s="4"/>
      <c r="V324" s="4"/>
      <c r="W324" s="26"/>
      <c r="X324" s="26"/>
      <c r="Y324" s="26"/>
      <c r="Z324" s="4"/>
      <c r="AA324" s="4"/>
      <c r="AB324" s="26"/>
      <c r="AC324" s="26"/>
      <c r="AD324" s="10"/>
      <c r="AE324" s="4"/>
      <c r="AF324" s="4"/>
      <c r="AG324" s="4"/>
      <c r="AH324" s="4"/>
      <c r="AI324" s="4"/>
      <c r="AJ324" s="4"/>
      <c r="AK324" s="4"/>
      <c r="AL324" s="4"/>
      <c r="AM324" s="4"/>
      <c r="AN324" s="17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26"/>
      <c r="BA324" s="4"/>
      <c r="BB324" s="4"/>
      <c r="BC324" s="4"/>
      <c r="BD324" s="4"/>
      <c r="BE324" s="4"/>
      <c r="BF324" s="26"/>
      <c r="BG324" s="26"/>
      <c r="BH324" s="4"/>
      <c r="BI324" s="4"/>
      <c r="BJ324" s="5">
        <f>SUM(E324:BI324)</f>
        <v>0</v>
      </c>
      <c r="BK324" s="20"/>
      <c r="BL324" s="20"/>
      <c r="BM324" s="20"/>
      <c r="BN324" s="4"/>
    </row>
    <row r="325" spans="1:66" s="9" customFormat="1" ht="11.25" hidden="1">
      <c r="A325" s="38"/>
      <c r="B325" s="9" t="s">
        <v>29</v>
      </c>
      <c r="C325" s="9" t="s">
        <v>2</v>
      </c>
      <c r="D325" s="20"/>
      <c r="E325" s="26"/>
      <c r="F325" s="26"/>
      <c r="G325" s="4"/>
      <c r="H325" s="32"/>
      <c r="I325" s="26"/>
      <c r="J325" s="26"/>
      <c r="K325" s="26"/>
      <c r="L325" s="26"/>
      <c r="M325" s="26"/>
      <c r="N325" s="26"/>
      <c r="O325" s="26"/>
      <c r="P325" s="26"/>
      <c r="Q325" s="4"/>
      <c r="R325" s="4"/>
      <c r="S325" s="4"/>
      <c r="T325" s="4"/>
      <c r="U325" s="4"/>
      <c r="V325" s="4"/>
      <c r="W325" s="26"/>
      <c r="X325" s="26"/>
      <c r="Y325" s="26"/>
      <c r="Z325" s="4"/>
      <c r="AA325" s="4"/>
      <c r="AB325" s="26"/>
      <c r="AC325" s="26"/>
      <c r="AD325" s="10"/>
      <c r="AE325" s="4"/>
      <c r="AF325" s="4"/>
      <c r="AG325" s="4"/>
      <c r="AH325" s="4"/>
      <c r="AI325" s="4"/>
      <c r="AJ325" s="4"/>
      <c r="AK325" s="4"/>
      <c r="AL325" s="4"/>
      <c r="AM325" s="4"/>
      <c r="AN325" s="17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26"/>
      <c r="BA325" s="4"/>
      <c r="BB325" s="4"/>
      <c r="BC325" s="4"/>
      <c r="BD325" s="4"/>
      <c r="BE325" s="4"/>
      <c r="BF325" s="26"/>
      <c r="BG325" s="26"/>
      <c r="BH325" s="4"/>
      <c r="BI325" s="4"/>
      <c r="BJ325" s="5">
        <f>SUM(E325:BI325)</f>
        <v>0</v>
      </c>
      <c r="BK325" s="20"/>
      <c r="BL325" s="20"/>
      <c r="BM325" s="20"/>
      <c r="BN325" s="4"/>
    </row>
    <row r="326" spans="1:66" s="9" customFormat="1" ht="11.25" hidden="1">
      <c r="A326" s="38"/>
      <c r="B326" s="9" t="s">
        <v>29</v>
      </c>
      <c r="D326" s="20"/>
      <c r="E326" s="26"/>
      <c r="F326" s="26"/>
      <c r="G326" s="4"/>
      <c r="H326" s="32"/>
      <c r="I326" s="26"/>
      <c r="J326" s="26"/>
      <c r="K326" s="26"/>
      <c r="L326" s="26"/>
      <c r="M326" s="26"/>
      <c r="N326" s="26"/>
      <c r="O326" s="26"/>
      <c r="P326" s="26"/>
      <c r="Q326" s="4"/>
      <c r="R326" s="4"/>
      <c r="S326" s="4"/>
      <c r="T326" s="4"/>
      <c r="U326" s="4"/>
      <c r="V326" s="4"/>
      <c r="W326" s="26"/>
      <c r="X326" s="26"/>
      <c r="Y326" s="26"/>
      <c r="Z326" s="4"/>
      <c r="AA326" s="4"/>
      <c r="AB326" s="26"/>
      <c r="AC326" s="26"/>
      <c r="AD326" s="10"/>
      <c r="AE326" s="4"/>
      <c r="AF326" s="4"/>
      <c r="AG326" s="4"/>
      <c r="AH326" s="4"/>
      <c r="AI326" s="4"/>
      <c r="AJ326" s="4"/>
      <c r="AK326" s="4"/>
      <c r="AL326" s="4"/>
      <c r="AM326" s="4"/>
      <c r="AN326" s="17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26"/>
      <c r="BA326" s="4"/>
      <c r="BB326" s="4"/>
      <c r="BC326" s="4"/>
      <c r="BD326" s="4"/>
      <c r="BE326" s="4"/>
      <c r="BF326" s="26"/>
      <c r="BG326" s="26"/>
      <c r="BH326" s="4"/>
      <c r="BI326" s="4"/>
      <c r="BJ326" s="5">
        <f>SUM(E326:BI326)</f>
        <v>0</v>
      </c>
      <c r="BK326" s="20"/>
      <c r="BL326" s="20"/>
      <c r="BM326" s="20"/>
      <c r="BN326" s="4"/>
    </row>
    <row r="327" spans="1:66" s="8" customFormat="1" ht="11.25">
      <c r="A327" s="38" t="s">
        <v>295</v>
      </c>
      <c r="B327" s="9" t="s">
        <v>40</v>
      </c>
      <c r="C327" s="9" t="s">
        <v>124</v>
      </c>
      <c r="D327" s="20" t="s">
        <v>23</v>
      </c>
      <c r="E327" s="27"/>
      <c r="F327" s="27"/>
      <c r="G327" s="5"/>
      <c r="H327" s="32"/>
      <c r="I327" s="27"/>
      <c r="J327" s="27"/>
      <c r="K327" s="27"/>
      <c r="L327" s="27"/>
      <c r="M327" s="27"/>
      <c r="N327" s="27"/>
      <c r="O327" s="27"/>
      <c r="P327" s="27"/>
      <c r="Q327" s="5"/>
      <c r="R327" s="5"/>
      <c r="S327" s="5"/>
      <c r="T327" s="5"/>
      <c r="U327" s="5"/>
      <c r="V327" s="5"/>
      <c r="W327" s="27"/>
      <c r="X327" s="27"/>
      <c r="Y327" s="27"/>
      <c r="Z327" s="5"/>
      <c r="AA327" s="5"/>
      <c r="AB327" s="27"/>
      <c r="AC327" s="27"/>
      <c r="AD327" s="11"/>
      <c r="AE327" s="5"/>
      <c r="AF327" s="5"/>
      <c r="AG327" s="5"/>
      <c r="AH327" s="5"/>
      <c r="AI327" s="5"/>
      <c r="AJ327" s="5"/>
      <c r="AK327" s="5"/>
      <c r="AL327" s="5"/>
      <c r="AM327" s="5"/>
      <c r="AN327" s="17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27"/>
      <c r="BA327" s="5">
        <v>2</v>
      </c>
      <c r="BB327" s="5"/>
      <c r="BC327" s="5"/>
      <c r="BD327" s="5"/>
      <c r="BE327" s="5"/>
      <c r="BF327" s="27"/>
      <c r="BG327" s="27"/>
      <c r="BH327" s="5"/>
      <c r="BI327" s="5"/>
      <c r="BJ327" s="5">
        <f>SUM(E327:BI327)</f>
        <v>2</v>
      </c>
      <c r="BK327" s="20" t="s">
        <v>23</v>
      </c>
      <c r="BL327" s="20"/>
      <c r="BM327" s="20"/>
      <c r="BN327" s="5"/>
    </row>
    <row r="328" spans="1:66" s="8" customFormat="1" ht="11.25">
      <c r="A328" s="38" t="s">
        <v>296</v>
      </c>
      <c r="B328" s="9" t="s">
        <v>48</v>
      </c>
      <c r="C328" s="9" t="s">
        <v>49</v>
      </c>
      <c r="D328" s="20" t="s">
        <v>23</v>
      </c>
      <c r="E328" s="27"/>
      <c r="F328" s="27">
        <v>2</v>
      </c>
      <c r="G328" s="5"/>
      <c r="H328" s="32"/>
      <c r="I328" s="27"/>
      <c r="J328" s="27"/>
      <c r="K328" s="27"/>
      <c r="L328" s="27"/>
      <c r="M328" s="27"/>
      <c r="N328" s="27"/>
      <c r="O328" s="26"/>
      <c r="P328" s="27"/>
      <c r="Q328" s="5"/>
      <c r="R328" s="5"/>
      <c r="S328" s="4"/>
      <c r="T328" s="4"/>
      <c r="U328" s="4"/>
      <c r="V328" s="4"/>
      <c r="W328" s="26">
        <v>2</v>
      </c>
      <c r="X328" s="27"/>
      <c r="Y328" s="27"/>
      <c r="Z328" s="4"/>
      <c r="AA328" s="4"/>
      <c r="AB328" s="26"/>
      <c r="AC328" s="26"/>
      <c r="AD328" s="10"/>
      <c r="AE328" s="4"/>
      <c r="AF328" s="4"/>
      <c r="AG328" s="4"/>
      <c r="AH328" s="4"/>
      <c r="AI328" s="4"/>
      <c r="AJ328" s="4"/>
      <c r="AK328" s="4"/>
      <c r="AL328" s="4"/>
      <c r="AM328" s="5"/>
      <c r="AN328" s="17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27"/>
      <c r="BA328" s="5"/>
      <c r="BB328" s="5"/>
      <c r="BC328" s="5"/>
      <c r="BD328" s="5"/>
      <c r="BE328" s="5"/>
      <c r="BF328" s="27"/>
      <c r="BG328" s="27"/>
      <c r="BH328" s="5"/>
      <c r="BI328" s="5"/>
      <c r="BJ328" s="5">
        <f>SUM(E328:BI328)</f>
        <v>4</v>
      </c>
      <c r="BK328" s="20" t="s">
        <v>23</v>
      </c>
      <c r="BL328" s="20"/>
      <c r="BM328" s="20"/>
      <c r="BN328" s="5"/>
    </row>
    <row r="329" spans="1:66" s="8" customFormat="1" ht="11.25">
      <c r="A329" s="38" t="s">
        <v>297</v>
      </c>
      <c r="B329" s="9" t="s">
        <v>48</v>
      </c>
      <c r="C329" s="9" t="s">
        <v>50</v>
      </c>
      <c r="D329" s="20" t="s">
        <v>23</v>
      </c>
      <c r="E329" s="27"/>
      <c r="F329" s="27">
        <v>2</v>
      </c>
      <c r="G329" s="5"/>
      <c r="H329" s="32"/>
      <c r="I329" s="27"/>
      <c r="J329" s="27"/>
      <c r="K329" s="27"/>
      <c r="L329" s="27"/>
      <c r="M329" s="27"/>
      <c r="N329" s="27"/>
      <c r="O329" s="26"/>
      <c r="P329" s="27"/>
      <c r="Q329" s="5"/>
      <c r="R329" s="5"/>
      <c r="S329" s="4"/>
      <c r="T329" s="4"/>
      <c r="U329" s="4"/>
      <c r="V329" s="4"/>
      <c r="W329" s="26"/>
      <c r="X329" s="27"/>
      <c r="Y329" s="27"/>
      <c r="Z329" s="4"/>
      <c r="AA329" s="4"/>
      <c r="AB329" s="26"/>
      <c r="AC329" s="26"/>
      <c r="AD329" s="10"/>
      <c r="AE329" s="4"/>
      <c r="AF329" s="4"/>
      <c r="AG329" s="4"/>
      <c r="AH329" s="4"/>
      <c r="AI329" s="4"/>
      <c r="AJ329" s="4"/>
      <c r="AK329" s="4"/>
      <c r="AL329" s="4"/>
      <c r="AM329" s="5"/>
      <c r="AN329" s="17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27"/>
      <c r="BA329" s="5"/>
      <c r="BB329" s="5"/>
      <c r="BC329" s="5"/>
      <c r="BD329" s="5"/>
      <c r="BE329" s="5"/>
      <c r="BF329" s="27"/>
      <c r="BG329" s="27"/>
      <c r="BH329" s="5"/>
      <c r="BI329" s="5"/>
      <c r="BJ329" s="5">
        <f>SUM(E329:BI329)</f>
        <v>2</v>
      </c>
      <c r="BK329" s="20" t="s">
        <v>23</v>
      </c>
      <c r="BL329" s="20"/>
      <c r="BM329" s="20"/>
      <c r="BN329" s="5"/>
    </row>
    <row r="330" spans="1:66" s="8" customFormat="1" ht="11.25">
      <c r="A330" s="38" t="s">
        <v>298</v>
      </c>
      <c r="B330" s="9" t="s">
        <v>48</v>
      </c>
      <c r="C330" s="9" t="s">
        <v>52</v>
      </c>
      <c r="D330" s="20" t="s">
        <v>23</v>
      </c>
      <c r="E330" s="27"/>
      <c r="F330" s="27">
        <v>2</v>
      </c>
      <c r="G330" s="5"/>
      <c r="H330" s="32"/>
      <c r="I330" s="27"/>
      <c r="J330" s="27"/>
      <c r="K330" s="27"/>
      <c r="L330" s="27"/>
      <c r="M330" s="27"/>
      <c r="N330" s="27"/>
      <c r="O330" s="27"/>
      <c r="P330" s="27"/>
      <c r="Q330" s="5"/>
      <c r="R330" s="5"/>
      <c r="S330" s="5"/>
      <c r="T330" s="5">
        <v>1</v>
      </c>
      <c r="U330" s="5"/>
      <c r="V330" s="5"/>
      <c r="W330" s="27">
        <v>2</v>
      </c>
      <c r="X330" s="27"/>
      <c r="Y330" s="27"/>
      <c r="Z330" s="5"/>
      <c r="AA330" s="5"/>
      <c r="AB330" s="27"/>
      <c r="AC330" s="27"/>
      <c r="AD330" s="11"/>
      <c r="AE330" s="5"/>
      <c r="AF330" s="5"/>
      <c r="AG330" s="5"/>
      <c r="AH330" s="5"/>
      <c r="AI330" s="5"/>
      <c r="AJ330" s="5"/>
      <c r="AK330" s="5"/>
      <c r="AL330" s="5"/>
      <c r="AM330" s="5"/>
      <c r="AN330" s="17"/>
      <c r="AO330" s="5"/>
      <c r="AP330" s="5"/>
      <c r="AQ330" s="5"/>
      <c r="AR330" s="5">
        <v>2</v>
      </c>
      <c r="AS330" s="5">
        <v>2</v>
      </c>
      <c r="AT330" s="5"/>
      <c r="AU330" s="5"/>
      <c r="AV330" s="5"/>
      <c r="AW330" s="5"/>
      <c r="AX330" s="5"/>
      <c r="AY330" s="5"/>
      <c r="AZ330" s="27"/>
      <c r="BA330" s="5"/>
      <c r="BB330" s="5"/>
      <c r="BC330" s="5"/>
      <c r="BD330" s="5"/>
      <c r="BE330" s="5"/>
      <c r="BF330" s="27"/>
      <c r="BG330" s="27"/>
      <c r="BH330" s="5"/>
      <c r="BI330" s="5"/>
      <c r="BJ330" s="5">
        <f>SUM(E330:BI330)</f>
        <v>9</v>
      </c>
      <c r="BK330" s="20" t="s">
        <v>23</v>
      </c>
      <c r="BL330" s="20"/>
      <c r="BM330" s="20"/>
      <c r="BN330" s="5"/>
    </row>
    <row r="331" spans="1:66" s="8" customFormat="1" ht="11.25">
      <c r="A331" s="38" t="s">
        <v>299</v>
      </c>
      <c r="B331" s="9" t="s">
        <v>48</v>
      </c>
      <c r="C331" s="9" t="s">
        <v>54</v>
      </c>
      <c r="D331" s="20" t="s">
        <v>23</v>
      </c>
      <c r="E331" s="27"/>
      <c r="F331" s="27">
        <v>2</v>
      </c>
      <c r="G331" s="5"/>
      <c r="H331" s="32"/>
      <c r="I331" s="27"/>
      <c r="J331" s="27"/>
      <c r="K331" s="27"/>
      <c r="L331" s="27"/>
      <c r="M331" s="27"/>
      <c r="N331" s="27"/>
      <c r="O331" s="27"/>
      <c r="P331" s="27"/>
      <c r="Q331" s="5"/>
      <c r="R331" s="5"/>
      <c r="S331" s="5"/>
      <c r="T331" s="5"/>
      <c r="U331" s="5"/>
      <c r="V331" s="5"/>
      <c r="W331" s="27"/>
      <c r="X331" s="27">
        <v>1</v>
      </c>
      <c r="Y331" s="27"/>
      <c r="Z331" s="5"/>
      <c r="AA331" s="5"/>
      <c r="AB331" s="27"/>
      <c r="AC331" s="27"/>
      <c r="AD331" s="11"/>
      <c r="AE331" s="5"/>
      <c r="AF331" s="5"/>
      <c r="AG331" s="5"/>
      <c r="AH331" s="5"/>
      <c r="AI331" s="5"/>
      <c r="AJ331" s="5"/>
      <c r="AK331" s="5"/>
      <c r="AL331" s="5"/>
      <c r="AM331" s="5"/>
      <c r="AN331" s="17"/>
      <c r="AO331" s="5"/>
      <c r="AP331" s="5"/>
      <c r="AQ331" s="5"/>
      <c r="AR331" s="5">
        <v>2</v>
      </c>
      <c r="AS331" s="5">
        <v>2</v>
      </c>
      <c r="AT331" s="5"/>
      <c r="AU331" s="5"/>
      <c r="AV331" s="5"/>
      <c r="AW331" s="5"/>
      <c r="AX331" s="5"/>
      <c r="AY331" s="5"/>
      <c r="AZ331" s="27"/>
      <c r="BA331" s="5"/>
      <c r="BB331" s="5"/>
      <c r="BC331" s="5"/>
      <c r="BD331" s="5"/>
      <c r="BE331" s="5"/>
      <c r="BF331" s="27"/>
      <c r="BG331" s="27"/>
      <c r="BH331" s="5"/>
      <c r="BI331" s="5"/>
      <c r="BJ331" s="5">
        <f>SUM(E331:BI331)</f>
        <v>7</v>
      </c>
      <c r="BK331" s="20" t="s">
        <v>23</v>
      </c>
      <c r="BL331" s="20"/>
      <c r="BM331" s="20"/>
      <c r="BN331" s="5"/>
    </row>
    <row r="332" spans="1:66" s="8" customFormat="1" ht="11.25">
      <c r="A332" s="38" t="s">
        <v>300</v>
      </c>
      <c r="B332" s="9" t="s">
        <v>48</v>
      </c>
      <c r="C332" s="9" t="s">
        <v>53</v>
      </c>
      <c r="D332" s="20" t="s">
        <v>23</v>
      </c>
      <c r="E332" s="27"/>
      <c r="F332" s="27">
        <v>2</v>
      </c>
      <c r="G332" s="5"/>
      <c r="H332" s="32"/>
      <c r="I332" s="27"/>
      <c r="J332" s="27"/>
      <c r="K332" s="27"/>
      <c r="L332" s="27"/>
      <c r="M332" s="27"/>
      <c r="N332" s="27"/>
      <c r="O332" s="27"/>
      <c r="P332" s="27"/>
      <c r="Q332" s="5"/>
      <c r="R332" s="5"/>
      <c r="S332" s="5"/>
      <c r="T332" s="5">
        <v>1</v>
      </c>
      <c r="U332" s="5"/>
      <c r="V332" s="5"/>
      <c r="W332" s="27"/>
      <c r="X332" s="27">
        <v>1</v>
      </c>
      <c r="Y332" s="27"/>
      <c r="Z332" s="5"/>
      <c r="AA332" s="5"/>
      <c r="AB332" s="27"/>
      <c r="AC332" s="27"/>
      <c r="AD332" s="11"/>
      <c r="AE332" s="5"/>
      <c r="AF332" s="5"/>
      <c r="AG332" s="5"/>
      <c r="AH332" s="5"/>
      <c r="AI332" s="5"/>
      <c r="AJ332" s="5"/>
      <c r="AK332" s="5"/>
      <c r="AL332" s="5"/>
      <c r="AM332" s="5"/>
      <c r="AN332" s="17"/>
      <c r="AO332" s="5"/>
      <c r="AP332" s="5"/>
      <c r="AQ332" s="5"/>
      <c r="AR332" s="5">
        <v>2</v>
      </c>
      <c r="AS332" s="5">
        <v>2</v>
      </c>
      <c r="AT332" s="5"/>
      <c r="AU332" s="5"/>
      <c r="AV332" s="5"/>
      <c r="AW332" s="5"/>
      <c r="AX332" s="5"/>
      <c r="AY332" s="5"/>
      <c r="AZ332" s="27"/>
      <c r="BA332" s="5"/>
      <c r="BB332" s="5"/>
      <c r="BC332" s="5"/>
      <c r="BD332" s="5"/>
      <c r="BE332" s="5"/>
      <c r="BF332" s="27"/>
      <c r="BG332" s="27"/>
      <c r="BH332" s="5"/>
      <c r="BI332" s="5"/>
      <c r="BJ332" s="5">
        <f>SUM(E332:BI332)</f>
        <v>8</v>
      </c>
      <c r="BK332" s="20" t="s">
        <v>23</v>
      </c>
      <c r="BL332" s="20"/>
      <c r="BM332" s="20"/>
      <c r="BN332" s="5"/>
    </row>
    <row r="333" spans="1:66" s="9" customFormat="1" ht="11.25">
      <c r="A333" s="38" t="s">
        <v>301</v>
      </c>
      <c r="B333" s="9" t="s">
        <v>48</v>
      </c>
      <c r="C333" s="9" t="s">
        <v>51</v>
      </c>
      <c r="D333" s="20" t="s">
        <v>23</v>
      </c>
      <c r="E333" s="27"/>
      <c r="F333" s="27"/>
      <c r="G333" s="5"/>
      <c r="H333" s="32"/>
      <c r="I333" s="27"/>
      <c r="J333" s="27"/>
      <c r="K333" s="27"/>
      <c r="L333" s="27"/>
      <c r="M333" s="27"/>
      <c r="N333" s="27"/>
      <c r="O333" s="27"/>
      <c r="P333" s="27"/>
      <c r="Q333" s="5"/>
      <c r="R333" s="5"/>
      <c r="S333" s="5"/>
      <c r="T333" s="5"/>
      <c r="U333" s="5"/>
      <c r="V333" s="5"/>
      <c r="W333" s="27"/>
      <c r="X333" s="27">
        <v>1</v>
      </c>
      <c r="Y333" s="27"/>
      <c r="Z333" s="5"/>
      <c r="AA333" s="5"/>
      <c r="AB333" s="27"/>
      <c r="AC333" s="27"/>
      <c r="AD333" s="11"/>
      <c r="AE333" s="5"/>
      <c r="AF333" s="5"/>
      <c r="AG333" s="5"/>
      <c r="AH333" s="5"/>
      <c r="AI333" s="5"/>
      <c r="AJ333" s="5"/>
      <c r="AK333" s="5"/>
      <c r="AL333" s="5"/>
      <c r="AM333" s="5"/>
      <c r="AN333" s="17"/>
      <c r="AO333" s="5"/>
      <c r="AP333" s="5"/>
      <c r="AQ333" s="5"/>
      <c r="AR333" s="5">
        <v>2</v>
      </c>
      <c r="AS333" s="5"/>
      <c r="AT333" s="5"/>
      <c r="AU333" s="5"/>
      <c r="AV333" s="5"/>
      <c r="AW333" s="5"/>
      <c r="AX333" s="5"/>
      <c r="AY333" s="5"/>
      <c r="AZ333" s="27"/>
      <c r="BA333" s="5"/>
      <c r="BB333" s="5"/>
      <c r="BC333" s="5"/>
      <c r="BD333" s="5"/>
      <c r="BE333" s="5"/>
      <c r="BF333" s="27"/>
      <c r="BG333" s="27"/>
      <c r="BH333" s="5"/>
      <c r="BI333" s="5"/>
      <c r="BJ333" s="5">
        <f>SUM(E333:BI333)</f>
        <v>3</v>
      </c>
      <c r="BK333" s="20" t="s">
        <v>23</v>
      </c>
      <c r="BL333" s="20"/>
      <c r="BM333" s="20"/>
      <c r="BN333" s="4"/>
    </row>
    <row r="334" spans="1:66" s="9" customFormat="1" ht="11.25">
      <c r="A334" s="38" t="s">
        <v>302</v>
      </c>
      <c r="B334" s="21" t="s">
        <v>3</v>
      </c>
      <c r="C334" s="9" t="s">
        <v>4</v>
      </c>
      <c r="D334" s="20" t="s">
        <v>23</v>
      </c>
      <c r="E334" s="26">
        <v>20</v>
      </c>
      <c r="F334" s="26">
        <v>2</v>
      </c>
      <c r="G334" s="4"/>
      <c r="H334" s="32"/>
      <c r="I334" s="26"/>
      <c r="J334" s="26"/>
      <c r="K334" s="26"/>
      <c r="L334" s="26"/>
      <c r="M334" s="26"/>
      <c r="N334" s="26"/>
      <c r="O334" s="26"/>
      <c r="P334" s="26"/>
      <c r="Q334" s="4"/>
      <c r="R334" s="4"/>
      <c r="S334" s="4"/>
      <c r="T334" s="4"/>
      <c r="U334" s="4"/>
      <c r="V334" s="4"/>
      <c r="W334" s="26">
        <v>2</v>
      </c>
      <c r="X334" s="26"/>
      <c r="Y334" s="26"/>
      <c r="Z334" s="4"/>
      <c r="AA334" s="4"/>
      <c r="AB334" s="26"/>
      <c r="AC334" s="26"/>
      <c r="AD334" s="10"/>
      <c r="AE334" s="4"/>
      <c r="AF334" s="4"/>
      <c r="AG334" s="4"/>
      <c r="AH334" s="4"/>
      <c r="AI334" s="4"/>
      <c r="AJ334" s="4"/>
      <c r="AK334" s="4"/>
      <c r="AL334" s="4"/>
      <c r="AM334" s="4"/>
      <c r="AN334" s="17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26"/>
      <c r="BA334" s="4"/>
      <c r="BB334" s="4"/>
      <c r="BC334" s="4"/>
      <c r="BD334" s="4"/>
      <c r="BE334" s="4"/>
      <c r="BF334" s="26"/>
      <c r="BG334" s="26"/>
      <c r="BH334" s="4">
        <v>2</v>
      </c>
      <c r="BI334" s="4"/>
      <c r="BJ334" s="5">
        <f>SUM(E334:BI334)</f>
        <v>26</v>
      </c>
      <c r="BK334" s="20" t="s">
        <v>23</v>
      </c>
      <c r="BL334" s="20"/>
      <c r="BM334" s="20"/>
      <c r="BN334" s="4"/>
    </row>
    <row r="335" spans="1:66" s="9" customFormat="1" ht="11.25">
      <c r="A335" s="38" t="s">
        <v>303</v>
      </c>
      <c r="B335" s="9" t="s">
        <v>3</v>
      </c>
      <c r="C335" s="9" t="s">
        <v>7</v>
      </c>
      <c r="D335" s="20" t="s">
        <v>23</v>
      </c>
      <c r="E335" s="26"/>
      <c r="F335" s="26">
        <v>2</v>
      </c>
      <c r="G335" s="4"/>
      <c r="H335" s="32"/>
      <c r="I335" s="26"/>
      <c r="J335" s="26"/>
      <c r="K335" s="26"/>
      <c r="L335" s="26"/>
      <c r="M335" s="26"/>
      <c r="N335" s="26"/>
      <c r="O335" s="26"/>
      <c r="P335" s="26"/>
      <c r="Q335" s="4"/>
      <c r="R335" s="4"/>
      <c r="S335" s="4"/>
      <c r="T335" s="4"/>
      <c r="U335" s="4"/>
      <c r="V335" s="4"/>
      <c r="W335" s="26"/>
      <c r="X335" s="26"/>
      <c r="Y335" s="26"/>
      <c r="Z335" s="4"/>
      <c r="AA335" s="4"/>
      <c r="AB335" s="26"/>
      <c r="AC335" s="26"/>
      <c r="AD335" s="10"/>
      <c r="AE335" s="4"/>
      <c r="AF335" s="4"/>
      <c r="AG335" s="4"/>
      <c r="AH335" s="4"/>
      <c r="AI335" s="4"/>
      <c r="AJ335" s="4"/>
      <c r="AK335" s="4"/>
      <c r="AL335" s="4"/>
      <c r="AM335" s="4"/>
      <c r="AN335" s="17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26"/>
      <c r="BA335" s="4"/>
      <c r="BB335" s="4"/>
      <c r="BC335" s="4"/>
      <c r="BD335" s="4"/>
      <c r="BE335" s="4"/>
      <c r="BF335" s="26"/>
      <c r="BG335" s="26"/>
      <c r="BH335" s="4"/>
      <c r="BI335" s="4"/>
      <c r="BJ335" s="5">
        <f>SUM(E335:BI335)</f>
        <v>2</v>
      </c>
      <c r="BK335" s="20" t="s">
        <v>23</v>
      </c>
      <c r="BL335" s="20"/>
      <c r="BM335" s="20"/>
      <c r="BN335" s="4"/>
    </row>
    <row r="336" spans="1:66" s="9" customFormat="1" ht="11.25">
      <c r="A336" s="38" t="s">
        <v>304</v>
      </c>
      <c r="B336" s="9" t="s">
        <v>3</v>
      </c>
      <c r="C336" s="9" t="s">
        <v>5</v>
      </c>
      <c r="D336" s="20" t="s">
        <v>23</v>
      </c>
      <c r="E336" s="26"/>
      <c r="F336" s="26">
        <v>2</v>
      </c>
      <c r="G336" s="4"/>
      <c r="H336" s="32"/>
      <c r="I336" s="26"/>
      <c r="J336" s="26"/>
      <c r="K336" s="26"/>
      <c r="L336" s="26"/>
      <c r="M336" s="26"/>
      <c r="N336" s="26"/>
      <c r="O336" s="26"/>
      <c r="P336" s="26"/>
      <c r="Q336" s="4"/>
      <c r="R336" s="4"/>
      <c r="S336" s="4"/>
      <c r="T336" s="4"/>
      <c r="U336" s="4"/>
      <c r="V336" s="4"/>
      <c r="W336" s="26"/>
      <c r="X336" s="26"/>
      <c r="Y336" s="26"/>
      <c r="Z336" s="4"/>
      <c r="AA336" s="4"/>
      <c r="AB336" s="26"/>
      <c r="AC336" s="26"/>
      <c r="AD336" s="10"/>
      <c r="AE336" s="4"/>
      <c r="AF336" s="4"/>
      <c r="AG336" s="4"/>
      <c r="AH336" s="4"/>
      <c r="AI336" s="4"/>
      <c r="AJ336" s="4"/>
      <c r="AK336" s="4"/>
      <c r="AL336" s="4"/>
      <c r="AM336" s="4"/>
      <c r="AN336" s="17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26"/>
      <c r="BA336" s="4"/>
      <c r="BB336" s="4"/>
      <c r="BC336" s="4"/>
      <c r="BD336" s="4"/>
      <c r="BE336" s="4"/>
      <c r="BF336" s="26"/>
      <c r="BG336" s="26"/>
      <c r="BH336" s="4">
        <v>2</v>
      </c>
      <c r="BI336" s="4"/>
      <c r="BJ336" s="5">
        <f>SUM(E336:BI336)</f>
        <v>4</v>
      </c>
      <c r="BK336" s="20" t="s">
        <v>23</v>
      </c>
      <c r="BL336" s="20"/>
      <c r="BM336" s="20"/>
      <c r="BN336" s="4"/>
    </row>
    <row r="337" spans="1:66" s="9" customFormat="1" ht="11.25">
      <c r="A337" s="38" t="s">
        <v>305</v>
      </c>
      <c r="B337" s="9" t="s">
        <v>3</v>
      </c>
      <c r="C337" s="9" t="s">
        <v>6</v>
      </c>
      <c r="D337" s="20" t="s">
        <v>23</v>
      </c>
      <c r="E337" s="26"/>
      <c r="F337" s="26">
        <v>2</v>
      </c>
      <c r="G337" s="4"/>
      <c r="H337" s="32"/>
      <c r="I337" s="26"/>
      <c r="J337" s="26"/>
      <c r="K337" s="26"/>
      <c r="L337" s="26"/>
      <c r="M337" s="26"/>
      <c r="N337" s="26"/>
      <c r="O337" s="26"/>
      <c r="P337" s="26"/>
      <c r="Q337" s="4"/>
      <c r="R337" s="4"/>
      <c r="S337" s="4"/>
      <c r="T337" s="4"/>
      <c r="U337" s="4"/>
      <c r="V337" s="4"/>
      <c r="W337" s="26"/>
      <c r="X337" s="26"/>
      <c r="Y337" s="26"/>
      <c r="Z337" s="4"/>
      <c r="AA337" s="4"/>
      <c r="AB337" s="26"/>
      <c r="AC337" s="26"/>
      <c r="AD337" s="10"/>
      <c r="AE337" s="4"/>
      <c r="AF337" s="4"/>
      <c r="AG337" s="4"/>
      <c r="AH337" s="4"/>
      <c r="AI337" s="4"/>
      <c r="AJ337" s="4"/>
      <c r="AK337" s="4"/>
      <c r="AL337" s="4"/>
      <c r="AM337" s="4"/>
      <c r="AN337" s="17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26"/>
      <c r="BA337" s="4"/>
      <c r="BB337" s="4"/>
      <c r="BC337" s="4"/>
      <c r="BD337" s="4"/>
      <c r="BE337" s="4"/>
      <c r="BF337" s="26"/>
      <c r="BG337" s="26"/>
      <c r="BH337" s="4"/>
      <c r="BI337" s="4"/>
      <c r="BJ337" s="5">
        <f>SUM(E337:BI337)</f>
        <v>2</v>
      </c>
      <c r="BK337" s="20" t="s">
        <v>23</v>
      </c>
      <c r="BL337" s="20"/>
      <c r="BM337" s="20"/>
      <c r="BN337" s="4"/>
    </row>
    <row r="338" spans="1:66" s="9" customFormat="1" ht="11.25">
      <c r="A338" s="38" t="s">
        <v>306</v>
      </c>
      <c r="B338" s="9" t="s">
        <v>3</v>
      </c>
      <c r="C338" s="9" t="s">
        <v>74</v>
      </c>
      <c r="D338" s="20" t="s">
        <v>23</v>
      </c>
      <c r="E338" s="26"/>
      <c r="F338" s="26">
        <v>2</v>
      </c>
      <c r="G338" s="4"/>
      <c r="H338" s="32"/>
      <c r="I338" s="26"/>
      <c r="J338" s="26"/>
      <c r="K338" s="26"/>
      <c r="L338" s="26"/>
      <c r="M338" s="26"/>
      <c r="N338" s="26"/>
      <c r="O338" s="26"/>
      <c r="P338" s="26"/>
      <c r="Q338" s="4"/>
      <c r="R338" s="4"/>
      <c r="S338" s="4"/>
      <c r="T338" s="4"/>
      <c r="U338" s="4"/>
      <c r="V338" s="4"/>
      <c r="W338" s="26"/>
      <c r="X338" s="26"/>
      <c r="Y338" s="26"/>
      <c r="Z338" s="4"/>
      <c r="AA338" s="4"/>
      <c r="AB338" s="26"/>
      <c r="AC338" s="26"/>
      <c r="AD338" s="10"/>
      <c r="AE338" s="4"/>
      <c r="AF338" s="4"/>
      <c r="AG338" s="4"/>
      <c r="AH338" s="4"/>
      <c r="AI338" s="4"/>
      <c r="AJ338" s="4"/>
      <c r="AK338" s="4"/>
      <c r="AL338" s="4"/>
      <c r="AM338" s="4"/>
      <c r="AN338" s="17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26"/>
      <c r="BA338" s="4"/>
      <c r="BB338" s="4"/>
      <c r="BC338" s="4"/>
      <c r="BD338" s="4"/>
      <c r="BE338" s="4"/>
      <c r="BF338" s="26"/>
      <c r="BG338" s="26"/>
      <c r="BH338" s="4">
        <v>2</v>
      </c>
      <c r="BI338" s="4"/>
      <c r="BJ338" s="5">
        <f>SUM(E338:BI338)</f>
        <v>4</v>
      </c>
      <c r="BK338" s="20" t="s">
        <v>23</v>
      </c>
      <c r="BL338" s="20"/>
      <c r="BM338" s="20"/>
      <c r="BN338" s="4"/>
    </row>
    <row r="339" spans="1:66" s="9" customFormat="1" ht="11.25">
      <c r="A339" s="38" t="s">
        <v>307</v>
      </c>
      <c r="B339" s="9" t="s">
        <v>3</v>
      </c>
      <c r="C339" s="9" t="s">
        <v>171</v>
      </c>
      <c r="D339" s="20" t="s">
        <v>23</v>
      </c>
      <c r="E339" s="26"/>
      <c r="F339" s="26">
        <v>2</v>
      </c>
      <c r="G339" s="4"/>
      <c r="H339" s="32"/>
      <c r="I339" s="26"/>
      <c r="J339" s="26"/>
      <c r="K339" s="26"/>
      <c r="L339" s="26"/>
      <c r="M339" s="26"/>
      <c r="N339" s="26"/>
      <c r="O339" s="26"/>
      <c r="P339" s="26"/>
      <c r="Q339" s="4"/>
      <c r="R339" s="4"/>
      <c r="S339" s="4"/>
      <c r="T339" s="4"/>
      <c r="U339" s="4"/>
      <c r="V339" s="4"/>
      <c r="W339" s="26"/>
      <c r="X339" s="26"/>
      <c r="Y339" s="26"/>
      <c r="Z339" s="4"/>
      <c r="AA339" s="4"/>
      <c r="AB339" s="26"/>
      <c r="AC339" s="26"/>
      <c r="AD339" s="10"/>
      <c r="AE339" s="4"/>
      <c r="AF339" s="4"/>
      <c r="AG339" s="4"/>
      <c r="AH339" s="4"/>
      <c r="AI339" s="4"/>
      <c r="AJ339" s="4"/>
      <c r="AK339" s="4"/>
      <c r="AL339" s="4"/>
      <c r="AM339" s="4"/>
      <c r="AN339" s="17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26"/>
      <c r="BA339" s="4"/>
      <c r="BB339" s="4"/>
      <c r="BC339" s="4"/>
      <c r="BD339" s="4"/>
      <c r="BE339" s="4"/>
      <c r="BF339" s="26"/>
      <c r="BG339" s="26"/>
      <c r="BH339" s="4"/>
      <c r="BI339" s="4"/>
      <c r="BJ339" s="5">
        <f>SUM(E339:BI339)</f>
        <v>2</v>
      </c>
      <c r="BK339" s="20" t="s">
        <v>23</v>
      </c>
      <c r="BL339" s="20"/>
      <c r="BM339" s="20"/>
      <c r="BN339" s="4"/>
    </row>
    <row r="340" spans="1:66" s="9" customFormat="1" ht="11.25">
      <c r="A340" s="38" t="s">
        <v>308</v>
      </c>
      <c r="B340" s="9" t="s">
        <v>3</v>
      </c>
      <c r="C340" s="9" t="s">
        <v>172</v>
      </c>
      <c r="D340" s="20" t="s">
        <v>23</v>
      </c>
      <c r="E340" s="26"/>
      <c r="F340" s="26"/>
      <c r="G340" s="4"/>
      <c r="H340" s="32"/>
      <c r="I340" s="26"/>
      <c r="J340" s="26"/>
      <c r="K340" s="26"/>
      <c r="L340" s="26"/>
      <c r="M340" s="26"/>
      <c r="N340" s="26"/>
      <c r="O340" s="26"/>
      <c r="P340" s="26"/>
      <c r="Q340" s="4"/>
      <c r="R340" s="4"/>
      <c r="S340" s="4"/>
      <c r="T340" s="4"/>
      <c r="U340" s="4"/>
      <c r="V340" s="4"/>
      <c r="W340" s="26"/>
      <c r="X340" s="26"/>
      <c r="Y340" s="26"/>
      <c r="Z340" s="4"/>
      <c r="AA340" s="4"/>
      <c r="AB340" s="26"/>
      <c r="AC340" s="26"/>
      <c r="AD340" s="10"/>
      <c r="AE340" s="4"/>
      <c r="AF340" s="4"/>
      <c r="AG340" s="4"/>
      <c r="AH340" s="4"/>
      <c r="AI340" s="4"/>
      <c r="AJ340" s="4"/>
      <c r="AK340" s="4"/>
      <c r="AL340" s="4"/>
      <c r="AM340" s="4"/>
      <c r="AN340" s="17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26"/>
      <c r="BA340" s="4"/>
      <c r="BB340" s="4"/>
      <c r="BC340" s="4"/>
      <c r="BD340" s="4"/>
      <c r="BE340" s="4"/>
      <c r="BF340" s="26"/>
      <c r="BG340" s="26"/>
      <c r="BH340" s="4">
        <v>2</v>
      </c>
      <c r="BI340" s="4"/>
      <c r="BJ340" s="5">
        <f>SUM(E340:BI340)</f>
        <v>2</v>
      </c>
      <c r="BK340" s="20" t="s">
        <v>23</v>
      </c>
      <c r="BL340" s="20"/>
      <c r="BM340" s="20"/>
      <c r="BN340" s="4"/>
    </row>
    <row r="341" spans="1:66" s="9" customFormat="1" ht="11.25">
      <c r="A341" s="38" t="s">
        <v>309</v>
      </c>
      <c r="B341" s="9" t="s">
        <v>123</v>
      </c>
      <c r="D341" s="20" t="s">
        <v>23</v>
      </c>
      <c r="E341" s="26"/>
      <c r="F341" s="26"/>
      <c r="G341" s="4"/>
      <c r="H341" s="32"/>
      <c r="I341" s="26"/>
      <c r="J341" s="26"/>
      <c r="K341" s="26"/>
      <c r="L341" s="26"/>
      <c r="M341" s="26"/>
      <c r="N341" s="26"/>
      <c r="O341" s="26"/>
      <c r="P341" s="26"/>
      <c r="Q341" s="4"/>
      <c r="R341" s="4"/>
      <c r="S341" s="4"/>
      <c r="T341" s="4"/>
      <c r="U341" s="4"/>
      <c r="V341" s="4"/>
      <c r="W341" s="26"/>
      <c r="X341" s="26"/>
      <c r="Y341" s="26"/>
      <c r="Z341" s="4"/>
      <c r="AA341" s="4"/>
      <c r="AB341" s="26"/>
      <c r="AC341" s="26"/>
      <c r="AD341" s="10"/>
      <c r="AE341" s="4"/>
      <c r="AF341" s="4"/>
      <c r="AG341" s="4"/>
      <c r="AH341" s="4"/>
      <c r="AI341" s="4"/>
      <c r="AJ341" s="4"/>
      <c r="AK341" s="4"/>
      <c r="AL341" s="4"/>
      <c r="AM341" s="4"/>
      <c r="AN341" s="17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26"/>
      <c r="BA341" s="4"/>
      <c r="BB341" s="4"/>
      <c r="BC341" s="4"/>
      <c r="BD341" s="4">
        <v>5</v>
      </c>
      <c r="BE341" s="4"/>
      <c r="BF341" s="26"/>
      <c r="BG341" s="26"/>
      <c r="BH341" s="4"/>
      <c r="BI341" s="4"/>
      <c r="BJ341" s="5">
        <f>SUM(E341:BI341)</f>
        <v>5</v>
      </c>
      <c r="BK341" s="20" t="s">
        <v>23</v>
      </c>
      <c r="BL341" s="20"/>
      <c r="BM341" s="20"/>
      <c r="BN341" s="4"/>
    </row>
    <row r="342" spans="1:66" s="9" customFormat="1" ht="11.25">
      <c r="A342" s="38" t="s">
        <v>310</v>
      </c>
      <c r="B342" s="9" t="s">
        <v>78</v>
      </c>
      <c r="C342" s="9" t="str">
        <f>"50X3 A/5"</f>
        <v>50X3 A/5</v>
      </c>
      <c r="D342" s="17" t="s">
        <v>24</v>
      </c>
      <c r="E342" s="26"/>
      <c r="F342" s="26"/>
      <c r="G342" s="4"/>
      <c r="H342" s="32"/>
      <c r="I342" s="26"/>
      <c r="J342" s="26"/>
      <c r="K342" s="26">
        <v>2</v>
      </c>
      <c r="L342" s="26"/>
      <c r="M342" s="26"/>
      <c r="N342" s="26"/>
      <c r="O342" s="26"/>
      <c r="P342" s="26"/>
      <c r="Q342" s="4"/>
      <c r="R342" s="4"/>
      <c r="S342" s="4"/>
      <c r="T342" s="4"/>
      <c r="U342" s="4"/>
      <c r="V342" s="4"/>
      <c r="W342" s="26"/>
      <c r="X342" s="26"/>
      <c r="Y342" s="26"/>
      <c r="Z342" s="4"/>
      <c r="AA342" s="4"/>
      <c r="AB342" s="26"/>
      <c r="AC342" s="26"/>
      <c r="AD342" s="10"/>
      <c r="AE342" s="4"/>
      <c r="AF342" s="4"/>
      <c r="AG342" s="4"/>
      <c r="AH342" s="4"/>
      <c r="AI342" s="4"/>
      <c r="AJ342" s="4"/>
      <c r="AK342" s="4"/>
      <c r="AL342" s="4"/>
      <c r="AM342" s="4"/>
      <c r="AN342" s="17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26"/>
      <c r="BA342" s="4"/>
      <c r="BB342" s="4"/>
      <c r="BC342" s="4"/>
      <c r="BD342" s="4"/>
      <c r="BE342" s="4"/>
      <c r="BF342" s="26"/>
      <c r="BG342" s="26"/>
      <c r="BH342" s="4"/>
      <c r="BI342" s="4"/>
      <c r="BJ342" s="5">
        <f>SUM(E342:BI342)</f>
        <v>2</v>
      </c>
      <c r="BK342" s="17" t="s">
        <v>24</v>
      </c>
      <c r="BL342" s="17"/>
      <c r="BM342" s="17"/>
      <c r="BN342" s="4"/>
    </row>
    <row r="343" spans="1:66" s="9" customFormat="1" ht="11.25">
      <c r="A343" s="38" t="s">
        <v>311</v>
      </c>
      <c r="B343" s="9" t="s">
        <v>97</v>
      </c>
      <c r="C343" s="9" t="s">
        <v>11</v>
      </c>
      <c r="D343" s="20" t="s">
        <v>23</v>
      </c>
      <c r="E343" s="26">
        <v>2</v>
      </c>
      <c r="F343" s="26"/>
      <c r="G343" s="4"/>
      <c r="H343" s="32"/>
      <c r="I343" s="26"/>
      <c r="J343" s="26"/>
      <c r="K343" s="26"/>
      <c r="L343" s="26"/>
      <c r="M343" s="26"/>
      <c r="N343" s="26"/>
      <c r="O343" s="26"/>
      <c r="P343" s="26"/>
      <c r="Q343" s="4"/>
      <c r="R343" s="4"/>
      <c r="S343" s="4"/>
      <c r="T343" s="4"/>
      <c r="U343" s="4"/>
      <c r="V343" s="4"/>
      <c r="W343" s="26">
        <v>1</v>
      </c>
      <c r="X343" s="26"/>
      <c r="Y343" s="26"/>
      <c r="Z343" s="4"/>
      <c r="AA343" s="4"/>
      <c r="AB343" s="26">
        <v>1</v>
      </c>
      <c r="AC343" s="26"/>
      <c r="AD343" s="10"/>
      <c r="AE343" s="4"/>
      <c r="AF343" s="4"/>
      <c r="AG343" s="4"/>
      <c r="AH343" s="4"/>
      <c r="AI343" s="4"/>
      <c r="AJ343" s="4"/>
      <c r="AK343" s="4"/>
      <c r="AL343" s="4"/>
      <c r="AM343" s="4"/>
      <c r="AN343" s="17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26"/>
      <c r="BA343" s="4"/>
      <c r="BB343" s="4"/>
      <c r="BC343" s="4"/>
      <c r="BD343" s="4"/>
      <c r="BE343" s="4"/>
      <c r="BF343" s="26">
        <v>2</v>
      </c>
      <c r="BG343" s="26"/>
      <c r="BH343" s="4"/>
      <c r="BI343" s="4"/>
      <c r="BJ343" s="5">
        <f>SUM(E343:BI343)</f>
        <v>6</v>
      </c>
      <c r="BK343" s="20" t="s">
        <v>23</v>
      </c>
      <c r="BL343" s="20"/>
      <c r="BM343" s="20"/>
      <c r="BN343" s="4"/>
    </row>
    <row r="344" spans="1:68" s="9" customFormat="1" ht="11.25">
      <c r="A344" s="38" t="s">
        <v>312</v>
      </c>
      <c r="B344" s="9" t="s">
        <v>97</v>
      </c>
      <c r="C344" s="9" t="s">
        <v>12</v>
      </c>
      <c r="D344" s="20" t="s">
        <v>23</v>
      </c>
      <c r="E344" s="26">
        <v>2</v>
      </c>
      <c r="F344" s="26">
        <v>2</v>
      </c>
      <c r="G344" s="4"/>
      <c r="H344" s="32"/>
      <c r="I344" s="26"/>
      <c r="J344" s="26"/>
      <c r="K344" s="26"/>
      <c r="L344" s="26"/>
      <c r="M344" s="26"/>
      <c r="N344" s="26"/>
      <c r="O344" s="26"/>
      <c r="P344" s="26"/>
      <c r="Q344" s="4"/>
      <c r="R344" s="4"/>
      <c r="S344" s="4"/>
      <c r="T344" s="4"/>
      <c r="U344" s="4"/>
      <c r="V344" s="4"/>
      <c r="W344" s="26">
        <v>1</v>
      </c>
      <c r="X344" s="26"/>
      <c r="Y344" s="26"/>
      <c r="Z344" s="4"/>
      <c r="AA344" s="4"/>
      <c r="AB344" s="26"/>
      <c r="AC344" s="26"/>
      <c r="AD344" s="10"/>
      <c r="AE344" s="4"/>
      <c r="AF344" s="4"/>
      <c r="AG344" s="4"/>
      <c r="AH344" s="4"/>
      <c r="AI344" s="4"/>
      <c r="AJ344" s="4"/>
      <c r="AK344" s="4"/>
      <c r="AL344" s="4"/>
      <c r="AM344" s="4"/>
      <c r="AN344" s="17"/>
      <c r="AO344" s="4"/>
      <c r="AP344" s="4"/>
      <c r="AQ344" s="4"/>
      <c r="AR344" s="4"/>
      <c r="AS344" s="4">
        <v>1</v>
      </c>
      <c r="AT344" s="4"/>
      <c r="AU344" s="4"/>
      <c r="AV344" s="4"/>
      <c r="AW344" s="4"/>
      <c r="AX344" s="4"/>
      <c r="AY344" s="4"/>
      <c r="AZ344" s="26"/>
      <c r="BA344" s="4"/>
      <c r="BB344" s="4"/>
      <c r="BC344" s="4"/>
      <c r="BD344" s="4"/>
      <c r="BE344" s="4"/>
      <c r="BF344" s="26">
        <v>1</v>
      </c>
      <c r="BG344" s="26"/>
      <c r="BH344" s="4">
        <v>2</v>
      </c>
      <c r="BI344" s="4"/>
      <c r="BJ344" s="5">
        <f>SUM(E344:BI344)</f>
        <v>9</v>
      </c>
      <c r="BK344" s="20" t="s">
        <v>23</v>
      </c>
      <c r="BL344" s="20"/>
      <c r="BM344" s="20"/>
      <c r="BN344" s="4"/>
      <c r="BP344" s="8"/>
    </row>
    <row r="345" spans="1:66" s="9" customFormat="1" ht="11.25">
      <c r="A345" s="38" t="s">
        <v>313</v>
      </c>
      <c r="B345" s="9" t="s">
        <v>97</v>
      </c>
      <c r="C345" s="9" t="s">
        <v>10</v>
      </c>
      <c r="D345" s="20" t="s">
        <v>23</v>
      </c>
      <c r="E345" s="26">
        <v>2</v>
      </c>
      <c r="F345" s="26">
        <v>2</v>
      </c>
      <c r="G345" s="4">
        <v>5</v>
      </c>
      <c r="H345" s="32"/>
      <c r="I345" s="26"/>
      <c r="J345" s="26"/>
      <c r="K345" s="26"/>
      <c r="L345" s="26"/>
      <c r="M345" s="26"/>
      <c r="N345" s="26"/>
      <c r="O345" s="26"/>
      <c r="P345" s="26"/>
      <c r="Q345" s="4"/>
      <c r="R345" s="4"/>
      <c r="S345" s="4"/>
      <c r="T345" s="4"/>
      <c r="U345" s="4"/>
      <c r="V345" s="4"/>
      <c r="W345" s="26">
        <v>1</v>
      </c>
      <c r="X345" s="26"/>
      <c r="Y345" s="26"/>
      <c r="Z345" s="4"/>
      <c r="AA345" s="4"/>
      <c r="AB345" s="26"/>
      <c r="AC345" s="26"/>
      <c r="AD345" s="10"/>
      <c r="AE345" s="4"/>
      <c r="AF345" s="4"/>
      <c r="AG345" s="4"/>
      <c r="AH345" s="4"/>
      <c r="AI345" s="4"/>
      <c r="AJ345" s="4"/>
      <c r="AK345" s="4"/>
      <c r="AL345" s="4"/>
      <c r="AM345" s="4"/>
      <c r="AN345" s="17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26"/>
      <c r="BA345" s="4"/>
      <c r="BB345" s="4"/>
      <c r="BC345" s="4"/>
      <c r="BD345" s="4"/>
      <c r="BE345" s="4"/>
      <c r="BF345" s="26">
        <v>1</v>
      </c>
      <c r="BG345" s="26"/>
      <c r="BH345" s="4">
        <v>2</v>
      </c>
      <c r="BI345" s="4"/>
      <c r="BJ345" s="5">
        <f>SUM(E345:BI345)</f>
        <v>13</v>
      </c>
      <c r="BK345" s="20" t="s">
        <v>23</v>
      </c>
      <c r="BL345" s="20"/>
      <c r="BM345" s="20"/>
      <c r="BN345" s="4"/>
    </row>
    <row r="346" spans="1:66" s="8" customFormat="1" ht="11.25">
      <c r="A346" s="38" t="s">
        <v>314</v>
      </c>
      <c r="B346" s="9" t="s">
        <v>97</v>
      </c>
      <c r="C346" s="9" t="s">
        <v>168</v>
      </c>
      <c r="D346" s="20" t="s">
        <v>23</v>
      </c>
      <c r="E346" s="26">
        <v>2</v>
      </c>
      <c r="F346" s="26"/>
      <c r="G346" s="4"/>
      <c r="H346" s="32"/>
      <c r="I346" s="26"/>
      <c r="J346" s="26"/>
      <c r="K346" s="26">
        <v>1</v>
      </c>
      <c r="L346" s="26"/>
      <c r="M346" s="26"/>
      <c r="N346" s="26"/>
      <c r="O346" s="26"/>
      <c r="P346" s="26"/>
      <c r="Q346" s="4"/>
      <c r="R346" s="4"/>
      <c r="S346" s="4"/>
      <c r="T346" s="4"/>
      <c r="U346" s="4"/>
      <c r="V346" s="4"/>
      <c r="W346" s="26">
        <v>1</v>
      </c>
      <c r="X346" s="26"/>
      <c r="Y346" s="26"/>
      <c r="Z346" s="4"/>
      <c r="AA346" s="4"/>
      <c r="AB346" s="26"/>
      <c r="AC346" s="26"/>
      <c r="AD346" s="10"/>
      <c r="AE346" s="4"/>
      <c r="AF346" s="4"/>
      <c r="AG346" s="4"/>
      <c r="AH346" s="4"/>
      <c r="AI346" s="4"/>
      <c r="AJ346" s="4"/>
      <c r="AK346" s="4"/>
      <c r="AL346" s="4"/>
      <c r="AM346" s="4"/>
      <c r="AN346" s="17"/>
      <c r="AO346" s="4"/>
      <c r="AP346" s="4"/>
      <c r="AQ346" s="4"/>
      <c r="AR346" s="4"/>
      <c r="AS346" s="4">
        <v>1</v>
      </c>
      <c r="AT346" s="4"/>
      <c r="AU346" s="4"/>
      <c r="AV346" s="4"/>
      <c r="AW346" s="4"/>
      <c r="AX346" s="4"/>
      <c r="AY346" s="4"/>
      <c r="AZ346" s="26"/>
      <c r="BA346" s="4"/>
      <c r="BB346" s="4"/>
      <c r="BC346" s="4"/>
      <c r="BD346" s="4"/>
      <c r="BE346" s="4"/>
      <c r="BF346" s="26">
        <v>1</v>
      </c>
      <c r="BG346" s="26"/>
      <c r="BH346" s="4">
        <v>2</v>
      </c>
      <c r="BI346" s="4"/>
      <c r="BJ346" s="5">
        <f>SUM(E346:BI346)</f>
        <v>8</v>
      </c>
      <c r="BK346" s="20" t="s">
        <v>23</v>
      </c>
      <c r="BL346" s="20"/>
      <c r="BM346" s="20"/>
      <c r="BN346" s="5"/>
    </row>
    <row r="347" spans="1:66" s="8" customFormat="1" ht="11.25">
      <c r="A347" s="38" t="s">
        <v>315</v>
      </c>
      <c r="B347" s="9" t="s">
        <v>180</v>
      </c>
      <c r="C347" s="9" t="s">
        <v>181</v>
      </c>
      <c r="D347" s="20" t="s">
        <v>23</v>
      </c>
      <c r="E347" s="26">
        <v>1</v>
      </c>
      <c r="F347" s="26"/>
      <c r="G347" s="4">
        <v>2</v>
      </c>
      <c r="H347" s="32"/>
      <c r="I347" s="26"/>
      <c r="J347" s="26"/>
      <c r="K347" s="26"/>
      <c r="L347" s="26"/>
      <c r="M347" s="26"/>
      <c r="N347" s="26"/>
      <c r="O347" s="26"/>
      <c r="P347" s="26"/>
      <c r="Q347" s="4"/>
      <c r="R347" s="4"/>
      <c r="S347" s="4"/>
      <c r="T347" s="4"/>
      <c r="U347" s="4"/>
      <c r="V347" s="4"/>
      <c r="W347" s="26"/>
      <c r="X347" s="26"/>
      <c r="Y347" s="26"/>
      <c r="Z347" s="4"/>
      <c r="AA347" s="4"/>
      <c r="AB347" s="26"/>
      <c r="AC347" s="26"/>
      <c r="AD347" s="10"/>
      <c r="AE347" s="4"/>
      <c r="AF347" s="4"/>
      <c r="AG347" s="4"/>
      <c r="AH347" s="4"/>
      <c r="AI347" s="4"/>
      <c r="AJ347" s="4"/>
      <c r="AK347" s="4"/>
      <c r="AL347" s="4"/>
      <c r="AM347" s="4"/>
      <c r="AN347" s="17"/>
      <c r="AO347" s="4"/>
      <c r="AP347" s="4"/>
      <c r="AQ347" s="4"/>
      <c r="AR347" s="4"/>
      <c r="AS347" s="4"/>
      <c r="AT347" s="4"/>
      <c r="AU347" s="4">
        <v>1</v>
      </c>
      <c r="AV347" s="4"/>
      <c r="AW347" s="4"/>
      <c r="AX347" s="4"/>
      <c r="AY347" s="4"/>
      <c r="AZ347" s="26">
        <v>1</v>
      </c>
      <c r="BA347" s="4"/>
      <c r="BB347" s="4"/>
      <c r="BC347" s="4"/>
      <c r="BD347" s="4"/>
      <c r="BE347" s="4"/>
      <c r="BF347" s="26"/>
      <c r="BG347" s="26"/>
      <c r="BH347" s="4"/>
      <c r="BI347" s="4"/>
      <c r="BJ347" s="5">
        <f>SUM(E347:BI347)</f>
        <v>5</v>
      </c>
      <c r="BK347" s="20" t="s">
        <v>23</v>
      </c>
      <c r="BL347" s="20"/>
      <c r="BM347" s="20"/>
      <c r="BN347" s="5"/>
    </row>
    <row r="348" spans="1:66" s="8" customFormat="1" ht="11.25">
      <c r="A348" s="38" t="s">
        <v>316</v>
      </c>
      <c r="B348" s="9" t="str">
        <f>"TÉPŐTÖMB (FEHÉR)"</f>
        <v>TÉPŐTÖMB (FEHÉR)</v>
      </c>
      <c r="C348" s="9" t="str">
        <f>"100X100 MM"</f>
        <v>100X100 MM</v>
      </c>
      <c r="D348" s="20" t="s">
        <v>23</v>
      </c>
      <c r="E348" s="27">
        <v>3</v>
      </c>
      <c r="F348" s="27">
        <v>4</v>
      </c>
      <c r="G348" s="5"/>
      <c r="H348" s="32"/>
      <c r="I348" s="27"/>
      <c r="J348" s="27"/>
      <c r="K348" s="27">
        <v>1</v>
      </c>
      <c r="L348" s="27"/>
      <c r="M348" s="27"/>
      <c r="N348" s="27"/>
      <c r="O348" s="27"/>
      <c r="P348" s="27"/>
      <c r="Q348" s="5"/>
      <c r="R348" s="5"/>
      <c r="S348" s="5"/>
      <c r="T348" s="5"/>
      <c r="U348" s="5"/>
      <c r="V348" s="5">
        <v>1</v>
      </c>
      <c r="W348" s="27"/>
      <c r="X348" s="27"/>
      <c r="Y348" s="27">
        <v>2</v>
      </c>
      <c r="Z348" s="5"/>
      <c r="AA348" s="5"/>
      <c r="AB348" s="27"/>
      <c r="AC348" s="27">
        <v>1</v>
      </c>
      <c r="AD348" s="11"/>
      <c r="AE348" s="5"/>
      <c r="AF348" s="5"/>
      <c r="AG348" s="5"/>
      <c r="AH348" s="5"/>
      <c r="AI348" s="5"/>
      <c r="AJ348" s="5"/>
      <c r="AK348" s="5"/>
      <c r="AL348" s="5"/>
      <c r="AM348" s="5"/>
      <c r="AN348" s="17"/>
      <c r="AO348" s="5"/>
      <c r="AP348" s="5"/>
      <c r="AQ348" s="5"/>
      <c r="AR348" s="5"/>
      <c r="AS348" s="5">
        <v>1</v>
      </c>
      <c r="AT348" s="5">
        <v>1</v>
      </c>
      <c r="AU348" s="5"/>
      <c r="AV348" s="5"/>
      <c r="AW348" s="5">
        <v>1</v>
      </c>
      <c r="AX348" s="5"/>
      <c r="AY348" s="5"/>
      <c r="AZ348" s="27">
        <v>1</v>
      </c>
      <c r="BA348" s="5"/>
      <c r="BB348" s="5">
        <v>1</v>
      </c>
      <c r="BC348" s="5"/>
      <c r="BD348" s="5"/>
      <c r="BE348" s="5"/>
      <c r="BF348" s="27"/>
      <c r="BG348" s="27"/>
      <c r="BH348" s="5">
        <v>4</v>
      </c>
      <c r="BI348" s="5"/>
      <c r="BJ348" s="5">
        <f>SUM(E348:BI348)</f>
        <v>21</v>
      </c>
      <c r="BK348" s="20" t="s">
        <v>23</v>
      </c>
      <c r="BL348" s="20"/>
      <c r="BM348" s="20"/>
      <c r="BN348" s="5"/>
    </row>
    <row r="349" spans="1:66" s="8" customFormat="1" ht="11.25">
      <c r="A349" s="38" t="s">
        <v>317</v>
      </c>
      <c r="B349" s="9" t="s">
        <v>18</v>
      </c>
      <c r="C349" s="9" t="str">
        <f>"050X040 MM"</f>
        <v>050X040 MM</v>
      </c>
      <c r="D349" s="20" t="s">
        <v>23</v>
      </c>
      <c r="E349" s="27">
        <v>5</v>
      </c>
      <c r="F349" s="27"/>
      <c r="G349" s="5"/>
      <c r="H349" s="32"/>
      <c r="I349" s="27"/>
      <c r="J349" s="27"/>
      <c r="K349" s="27"/>
      <c r="L349" s="27"/>
      <c r="M349" s="27"/>
      <c r="N349" s="27"/>
      <c r="O349" s="27"/>
      <c r="P349" s="27"/>
      <c r="Q349" s="5"/>
      <c r="R349" s="5"/>
      <c r="S349" s="5"/>
      <c r="T349" s="5"/>
      <c r="U349" s="5"/>
      <c r="V349" s="5"/>
      <c r="W349" s="27"/>
      <c r="X349" s="27"/>
      <c r="Y349" s="27"/>
      <c r="Z349" s="5"/>
      <c r="AA349" s="5"/>
      <c r="AB349" s="27"/>
      <c r="AC349" s="27"/>
      <c r="AD349" s="11"/>
      <c r="AE349" s="5"/>
      <c r="AF349" s="5"/>
      <c r="AG349" s="5"/>
      <c r="AH349" s="5"/>
      <c r="AI349" s="5"/>
      <c r="AJ349" s="5"/>
      <c r="AK349" s="5"/>
      <c r="AL349" s="5"/>
      <c r="AM349" s="5"/>
      <c r="AN349" s="17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27"/>
      <c r="BA349" s="5"/>
      <c r="BB349" s="5"/>
      <c r="BC349" s="5"/>
      <c r="BD349" s="5"/>
      <c r="BE349" s="5"/>
      <c r="BF349" s="27"/>
      <c r="BG349" s="27"/>
      <c r="BH349" s="5"/>
      <c r="BI349" s="5"/>
      <c r="BJ349" s="5">
        <f>SUM(E349:BI349)</f>
        <v>5</v>
      </c>
      <c r="BK349" s="20" t="s">
        <v>23</v>
      </c>
      <c r="BL349" s="20"/>
      <c r="BM349" s="20"/>
      <c r="BN349" s="5"/>
    </row>
    <row r="350" spans="1:66" s="8" customFormat="1" ht="11.25">
      <c r="A350" s="38" t="s">
        <v>318</v>
      </c>
      <c r="B350" s="9" t="s">
        <v>18</v>
      </c>
      <c r="C350" s="9" t="str">
        <f>"075X075 MM"</f>
        <v>075X075 MM</v>
      </c>
      <c r="D350" s="20" t="s">
        <v>23</v>
      </c>
      <c r="E350" s="27">
        <v>2</v>
      </c>
      <c r="F350" s="27">
        <v>2</v>
      </c>
      <c r="G350" s="5"/>
      <c r="H350" s="32"/>
      <c r="I350" s="27"/>
      <c r="J350" s="27"/>
      <c r="K350" s="27"/>
      <c r="L350" s="27"/>
      <c r="M350" s="27"/>
      <c r="N350" s="27"/>
      <c r="O350" s="27"/>
      <c r="P350" s="27"/>
      <c r="Q350" s="5"/>
      <c r="R350" s="5"/>
      <c r="S350" s="5"/>
      <c r="T350" s="5"/>
      <c r="U350" s="5"/>
      <c r="V350" s="5"/>
      <c r="W350" s="27">
        <v>5</v>
      </c>
      <c r="X350" s="27"/>
      <c r="Y350" s="27"/>
      <c r="Z350" s="5"/>
      <c r="AA350" s="5"/>
      <c r="AB350" s="27"/>
      <c r="AC350" s="27"/>
      <c r="AD350" s="11"/>
      <c r="AE350" s="5"/>
      <c r="AF350" s="5"/>
      <c r="AG350" s="5"/>
      <c r="AH350" s="5"/>
      <c r="AI350" s="5"/>
      <c r="AJ350" s="5"/>
      <c r="AK350" s="5"/>
      <c r="AL350" s="5"/>
      <c r="AM350" s="5"/>
      <c r="AN350" s="17"/>
      <c r="AO350" s="5"/>
      <c r="AP350" s="5"/>
      <c r="AQ350" s="5"/>
      <c r="AR350" s="5"/>
      <c r="AS350" s="5">
        <v>1</v>
      </c>
      <c r="AT350" s="5"/>
      <c r="AU350" s="5"/>
      <c r="AV350" s="5"/>
      <c r="AW350" s="5"/>
      <c r="AX350" s="5"/>
      <c r="AY350" s="5"/>
      <c r="AZ350" s="27"/>
      <c r="BA350" s="5"/>
      <c r="BB350" s="5"/>
      <c r="BC350" s="5"/>
      <c r="BD350" s="5"/>
      <c r="BE350" s="5"/>
      <c r="BF350" s="27"/>
      <c r="BG350" s="27"/>
      <c r="BH350" s="5"/>
      <c r="BI350" s="5"/>
      <c r="BJ350" s="5">
        <f>SUM(E350:BI350)</f>
        <v>10</v>
      </c>
      <c r="BK350" s="20" t="s">
        <v>23</v>
      </c>
      <c r="BL350" s="20"/>
      <c r="BM350" s="20"/>
      <c r="BN350" s="5"/>
    </row>
    <row r="351" spans="1:66" s="8" customFormat="1" ht="11.25">
      <c r="A351" s="38" t="s">
        <v>319</v>
      </c>
      <c r="B351" s="9" t="s">
        <v>19</v>
      </c>
      <c r="C351" s="9" t="s">
        <v>58</v>
      </c>
      <c r="D351" s="20" t="s">
        <v>23</v>
      </c>
      <c r="E351" s="27"/>
      <c r="F351" s="27">
        <v>2</v>
      </c>
      <c r="G351" s="5"/>
      <c r="H351" s="32"/>
      <c r="I351" s="27"/>
      <c r="J351" s="27"/>
      <c r="K351" s="27"/>
      <c r="L351" s="27"/>
      <c r="M351" s="27"/>
      <c r="N351" s="27"/>
      <c r="O351" s="27"/>
      <c r="P351" s="27"/>
      <c r="Q351" s="5"/>
      <c r="R351" s="5"/>
      <c r="S351" s="5"/>
      <c r="T351" s="5"/>
      <c r="U351" s="5"/>
      <c r="V351" s="5"/>
      <c r="W351" s="27">
        <v>5</v>
      </c>
      <c r="X351" s="27"/>
      <c r="Y351" s="27"/>
      <c r="Z351" s="5"/>
      <c r="AA351" s="5"/>
      <c r="AB351" s="27"/>
      <c r="AC351" s="27"/>
      <c r="AD351" s="11"/>
      <c r="AE351" s="5"/>
      <c r="AF351" s="5"/>
      <c r="AG351" s="5"/>
      <c r="AH351" s="5"/>
      <c r="AI351" s="5"/>
      <c r="AJ351" s="5"/>
      <c r="AK351" s="5"/>
      <c r="AL351" s="5"/>
      <c r="AM351" s="5"/>
      <c r="AN351" s="17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27"/>
      <c r="BA351" s="5"/>
      <c r="BB351" s="5"/>
      <c r="BC351" s="5"/>
      <c r="BD351" s="5"/>
      <c r="BE351" s="5"/>
      <c r="BF351" s="27"/>
      <c r="BG351" s="27"/>
      <c r="BH351" s="5"/>
      <c r="BI351" s="5"/>
      <c r="BJ351" s="5">
        <f>SUM(E351:BI351)</f>
        <v>7</v>
      </c>
      <c r="BK351" s="20" t="s">
        <v>23</v>
      </c>
      <c r="BL351" s="20"/>
      <c r="BM351" s="20"/>
      <c r="BN351" s="5"/>
    </row>
    <row r="352" spans="1:66" s="9" customFormat="1" ht="11.25">
      <c r="A352" s="38" t="s">
        <v>320</v>
      </c>
      <c r="B352" s="9" t="s">
        <v>102</v>
      </c>
      <c r="C352" s="9" t="s">
        <v>56</v>
      </c>
      <c r="D352" s="20" t="s">
        <v>23</v>
      </c>
      <c r="E352" s="27"/>
      <c r="F352" s="27"/>
      <c r="G352" s="5"/>
      <c r="H352" s="32"/>
      <c r="I352" s="27"/>
      <c r="J352" s="27"/>
      <c r="K352" s="27"/>
      <c r="L352" s="27"/>
      <c r="M352" s="27"/>
      <c r="N352" s="27"/>
      <c r="O352" s="27"/>
      <c r="P352" s="27"/>
      <c r="Q352" s="5"/>
      <c r="R352" s="5"/>
      <c r="S352" s="5"/>
      <c r="T352" s="5"/>
      <c r="U352" s="5"/>
      <c r="V352" s="5"/>
      <c r="W352" s="27"/>
      <c r="X352" s="27"/>
      <c r="Y352" s="27"/>
      <c r="Z352" s="5"/>
      <c r="AA352" s="5"/>
      <c r="AB352" s="27"/>
      <c r="AC352" s="27"/>
      <c r="AD352" s="11"/>
      <c r="AE352" s="5"/>
      <c r="AF352" s="5"/>
      <c r="AG352" s="5"/>
      <c r="AH352" s="5"/>
      <c r="AI352" s="5"/>
      <c r="AJ352" s="5"/>
      <c r="AK352" s="5"/>
      <c r="AL352" s="5"/>
      <c r="AM352" s="5"/>
      <c r="AN352" s="17"/>
      <c r="AO352" s="5"/>
      <c r="AP352" s="5"/>
      <c r="AQ352" s="5"/>
      <c r="AR352" s="5"/>
      <c r="AS352" s="5"/>
      <c r="AT352" s="5"/>
      <c r="AU352" s="5"/>
      <c r="AV352" s="5"/>
      <c r="AW352" s="5">
        <v>5</v>
      </c>
      <c r="AX352" s="5"/>
      <c r="AY352" s="5"/>
      <c r="AZ352" s="27"/>
      <c r="BA352" s="5"/>
      <c r="BB352" s="5"/>
      <c r="BC352" s="5"/>
      <c r="BD352" s="5"/>
      <c r="BE352" s="5"/>
      <c r="BF352" s="27"/>
      <c r="BG352" s="27"/>
      <c r="BH352" s="5"/>
      <c r="BI352" s="5"/>
      <c r="BJ352" s="5">
        <f>SUM(E352:BI352)</f>
        <v>5</v>
      </c>
      <c r="BK352" s="20" t="s">
        <v>23</v>
      </c>
      <c r="BL352" s="20"/>
      <c r="BM352" s="20"/>
      <c r="BN352" s="4"/>
    </row>
    <row r="353" spans="1:66" s="8" customFormat="1" ht="11.25">
      <c r="A353" s="38" t="s">
        <v>321</v>
      </c>
      <c r="B353" s="9" t="s">
        <v>85</v>
      </c>
      <c r="C353" s="9" t="s">
        <v>103</v>
      </c>
      <c r="D353" s="20" t="s">
        <v>23</v>
      </c>
      <c r="E353" s="27"/>
      <c r="F353" s="27">
        <v>2</v>
      </c>
      <c r="G353" s="5"/>
      <c r="H353" s="32"/>
      <c r="I353" s="27"/>
      <c r="J353" s="27"/>
      <c r="K353" s="27"/>
      <c r="L353" s="27"/>
      <c r="M353" s="27"/>
      <c r="N353" s="27"/>
      <c r="O353" s="27"/>
      <c r="P353" s="27"/>
      <c r="Q353" s="5">
        <v>1</v>
      </c>
      <c r="R353" s="5"/>
      <c r="S353" s="5"/>
      <c r="T353" s="5"/>
      <c r="U353" s="5"/>
      <c r="V353" s="5"/>
      <c r="W353" s="27"/>
      <c r="X353" s="27"/>
      <c r="Y353" s="27"/>
      <c r="Z353" s="5"/>
      <c r="AA353" s="5"/>
      <c r="AB353" s="27"/>
      <c r="AC353" s="27"/>
      <c r="AD353" s="11"/>
      <c r="AE353" s="5"/>
      <c r="AF353" s="5"/>
      <c r="AG353" s="5"/>
      <c r="AH353" s="5"/>
      <c r="AI353" s="5"/>
      <c r="AJ353" s="5"/>
      <c r="AK353" s="5"/>
      <c r="AL353" s="5"/>
      <c r="AM353" s="5"/>
      <c r="AN353" s="17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27"/>
      <c r="BA353" s="5"/>
      <c r="BB353" s="5"/>
      <c r="BC353" s="5"/>
      <c r="BD353" s="5"/>
      <c r="BE353" s="5"/>
      <c r="BF353" s="27"/>
      <c r="BG353" s="27"/>
      <c r="BH353" s="5"/>
      <c r="BI353" s="5"/>
      <c r="BJ353" s="5">
        <f>SUM(E353:BI353)</f>
        <v>3</v>
      </c>
      <c r="BK353" s="20" t="s">
        <v>23</v>
      </c>
      <c r="BL353" s="20"/>
      <c r="BM353" s="20"/>
      <c r="BN353" s="5"/>
    </row>
    <row r="354" spans="1:66" s="8" customFormat="1" ht="11.25">
      <c r="A354" s="38" t="s">
        <v>322</v>
      </c>
      <c r="B354" s="9" t="s">
        <v>29</v>
      </c>
      <c r="C354" s="9" t="s">
        <v>55</v>
      </c>
      <c r="D354" s="20" t="s">
        <v>31</v>
      </c>
      <c r="E354" s="26"/>
      <c r="F354" s="26"/>
      <c r="G354" s="4">
        <v>2</v>
      </c>
      <c r="H354" s="32"/>
      <c r="I354" s="26"/>
      <c r="J354" s="26"/>
      <c r="K354" s="26"/>
      <c r="L354" s="26"/>
      <c r="M354" s="26"/>
      <c r="N354" s="26"/>
      <c r="O354" s="26"/>
      <c r="P354" s="26"/>
      <c r="Q354" s="4"/>
      <c r="R354" s="4"/>
      <c r="S354" s="4"/>
      <c r="T354" s="4"/>
      <c r="U354" s="4"/>
      <c r="V354" s="4"/>
      <c r="W354" s="26"/>
      <c r="X354" s="26"/>
      <c r="Y354" s="26"/>
      <c r="Z354" s="4"/>
      <c r="AA354" s="4"/>
      <c r="AB354" s="26"/>
      <c r="AC354" s="26"/>
      <c r="AD354" s="10"/>
      <c r="AE354" s="4"/>
      <c r="AF354" s="4"/>
      <c r="AG354" s="4"/>
      <c r="AH354" s="4"/>
      <c r="AI354" s="4"/>
      <c r="AJ354" s="4"/>
      <c r="AK354" s="4"/>
      <c r="AL354" s="4"/>
      <c r="AM354" s="4"/>
      <c r="AN354" s="17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26"/>
      <c r="BA354" s="4"/>
      <c r="BB354" s="4"/>
      <c r="BC354" s="4"/>
      <c r="BD354" s="4"/>
      <c r="BE354" s="4"/>
      <c r="BF354" s="26"/>
      <c r="BG354" s="27"/>
      <c r="BH354" s="4"/>
      <c r="BI354" s="4"/>
      <c r="BJ354" s="5">
        <f>SUM(E354:BI354)</f>
        <v>2</v>
      </c>
      <c r="BK354" s="20" t="s">
        <v>31</v>
      </c>
      <c r="BL354" s="20"/>
      <c r="BM354" s="20"/>
      <c r="BN354" s="5"/>
    </row>
    <row r="355" spans="1:66" s="8" customFormat="1" ht="11.25">
      <c r="A355" s="38" t="s">
        <v>323</v>
      </c>
      <c r="B355" s="9" t="s">
        <v>29</v>
      </c>
      <c r="C355" s="9" t="s">
        <v>8</v>
      </c>
      <c r="D355" s="20" t="s">
        <v>31</v>
      </c>
      <c r="E355" s="27"/>
      <c r="F355" s="27">
        <v>1</v>
      </c>
      <c r="G355" s="5">
        <v>2</v>
      </c>
      <c r="H355" s="32"/>
      <c r="I355" s="27"/>
      <c r="J355" s="27"/>
      <c r="K355" s="27"/>
      <c r="L355" s="27"/>
      <c r="M355" s="27"/>
      <c r="N355" s="27"/>
      <c r="O355" s="27"/>
      <c r="P355" s="27"/>
      <c r="Q355" s="5"/>
      <c r="R355" s="5"/>
      <c r="S355" s="5"/>
      <c r="T355" s="5"/>
      <c r="U355" s="5"/>
      <c r="V355" s="5"/>
      <c r="W355" s="27"/>
      <c r="X355" s="27"/>
      <c r="Y355" s="27"/>
      <c r="Z355" s="5">
        <v>1</v>
      </c>
      <c r="AA355" s="5">
        <v>1</v>
      </c>
      <c r="AB355" s="27"/>
      <c r="AC355" s="27"/>
      <c r="AD355" s="11"/>
      <c r="AE355" s="5"/>
      <c r="AF355" s="5"/>
      <c r="AG355" s="5"/>
      <c r="AH355" s="5"/>
      <c r="AI355" s="5"/>
      <c r="AJ355" s="5"/>
      <c r="AK355" s="5"/>
      <c r="AL355" s="5"/>
      <c r="AM355" s="5"/>
      <c r="AN355" s="17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27"/>
      <c r="BA355" s="5"/>
      <c r="BB355" s="5"/>
      <c r="BC355" s="5"/>
      <c r="BD355" s="5"/>
      <c r="BE355" s="5"/>
      <c r="BF355" s="27">
        <v>4</v>
      </c>
      <c r="BG355" s="27"/>
      <c r="BH355" s="5"/>
      <c r="BI355" s="5"/>
      <c r="BJ355" s="5">
        <f>SUM(E355:BI355)</f>
        <v>9</v>
      </c>
      <c r="BK355" s="20" t="s">
        <v>31</v>
      </c>
      <c r="BL355" s="20"/>
      <c r="BM355" s="20"/>
      <c r="BN355" s="5"/>
    </row>
    <row r="356" spans="1:66" s="9" customFormat="1" ht="11.25">
      <c r="A356" s="38" t="s">
        <v>324</v>
      </c>
      <c r="B356" s="9" t="s">
        <v>27</v>
      </c>
      <c r="C356" s="9" t="s">
        <v>173</v>
      </c>
      <c r="D356" s="20" t="s">
        <v>23</v>
      </c>
      <c r="E356" s="27"/>
      <c r="F356" s="27">
        <v>2</v>
      </c>
      <c r="G356" s="5"/>
      <c r="H356" s="32"/>
      <c r="I356" s="27"/>
      <c r="J356" s="27"/>
      <c r="K356" s="27"/>
      <c r="L356" s="27"/>
      <c r="M356" s="27"/>
      <c r="N356" s="27"/>
      <c r="O356" s="27"/>
      <c r="P356" s="27"/>
      <c r="Q356" s="5"/>
      <c r="R356" s="5"/>
      <c r="S356" s="5"/>
      <c r="T356" s="5"/>
      <c r="U356" s="5"/>
      <c r="V356" s="5"/>
      <c r="W356" s="27"/>
      <c r="X356" s="27"/>
      <c r="Y356" s="27"/>
      <c r="Z356" s="5"/>
      <c r="AA356" s="5"/>
      <c r="AB356" s="27"/>
      <c r="AC356" s="27"/>
      <c r="AD356" s="11"/>
      <c r="AE356" s="5"/>
      <c r="AF356" s="5"/>
      <c r="AG356" s="5"/>
      <c r="AH356" s="5"/>
      <c r="AI356" s="5"/>
      <c r="AJ356" s="5"/>
      <c r="AK356" s="5"/>
      <c r="AL356" s="5"/>
      <c r="AM356" s="5"/>
      <c r="AN356" s="17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27"/>
      <c r="BA356" s="5"/>
      <c r="BB356" s="5"/>
      <c r="BC356" s="5"/>
      <c r="BD356" s="5"/>
      <c r="BE356" s="5"/>
      <c r="BF356" s="27"/>
      <c r="BG356" s="27"/>
      <c r="BH356" s="5"/>
      <c r="BI356" s="5"/>
      <c r="BJ356" s="5">
        <f>SUM(E356:BI356)</f>
        <v>2</v>
      </c>
      <c r="BK356" s="20" t="s">
        <v>23</v>
      </c>
      <c r="BL356" s="20"/>
      <c r="BM356" s="20"/>
      <c r="BN356" s="4"/>
    </row>
    <row r="357" spans="1:66" s="9" customFormat="1" ht="11.25">
      <c r="A357" s="38" t="s">
        <v>325</v>
      </c>
      <c r="B357" s="9" t="s">
        <v>27</v>
      </c>
      <c r="C357" s="9" t="s">
        <v>28</v>
      </c>
      <c r="D357" s="20" t="s">
        <v>23</v>
      </c>
      <c r="E357" s="27"/>
      <c r="F357" s="27">
        <v>2</v>
      </c>
      <c r="G357" s="5"/>
      <c r="H357" s="32"/>
      <c r="I357" s="27"/>
      <c r="J357" s="27"/>
      <c r="K357" s="27"/>
      <c r="L357" s="27"/>
      <c r="M357" s="27"/>
      <c r="N357" s="27"/>
      <c r="O357" s="27"/>
      <c r="P357" s="27"/>
      <c r="Q357" s="5"/>
      <c r="R357" s="5"/>
      <c r="S357" s="5"/>
      <c r="T357" s="5"/>
      <c r="U357" s="5"/>
      <c r="V357" s="5"/>
      <c r="W357" s="27"/>
      <c r="X357" s="27"/>
      <c r="Y357" s="27"/>
      <c r="Z357" s="5"/>
      <c r="AA357" s="5">
        <v>1</v>
      </c>
      <c r="AB357" s="27"/>
      <c r="AC357" s="27"/>
      <c r="AD357" s="11"/>
      <c r="AE357" s="5"/>
      <c r="AF357" s="5"/>
      <c r="AG357" s="5"/>
      <c r="AH357" s="5"/>
      <c r="AI357" s="5"/>
      <c r="AJ357" s="5"/>
      <c r="AK357" s="5"/>
      <c r="AL357" s="5"/>
      <c r="AM357" s="5"/>
      <c r="AN357" s="17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27"/>
      <c r="BA357" s="5"/>
      <c r="BB357" s="5"/>
      <c r="BC357" s="5"/>
      <c r="BD357" s="5"/>
      <c r="BE357" s="5"/>
      <c r="BF357" s="27"/>
      <c r="BG357" s="27"/>
      <c r="BH357" s="5"/>
      <c r="BI357" s="5"/>
      <c r="BJ357" s="5">
        <f>SUM(E357:BI357)</f>
        <v>3</v>
      </c>
      <c r="BK357" s="20" t="s">
        <v>23</v>
      </c>
      <c r="BL357" s="20"/>
      <c r="BM357" s="20"/>
      <c r="BN357" s="4"/>
    </row>
    <row r="358" spans="1:66" s="9" customFormat="1" ht="11.25">
      <c r="A358" s="38" t="s">
        <v>326</v>
      </c>
      <c r="B358" s="8" t="s">
        <v>83</v>
      </c>
      <c r="C358" s="8" t="s">
        <v>60</v>
      </c>
      <c r="D358" s="20" t="s">
        <v>23</v>
      </c>
      <c r="E358" s="27">
        <v>15</v>
      </c>
      <c r="F358" s="27"/>
      <c r="G358" s="5">
        <v>20</v>
      </c>
      <c r="H358" s="30"/>
      <c r="I358" s="27"/>
      <c r="J358" s="27"/>
      <c r="K358" s="27"/>
      <c r="L358" s="27"/>
      <c r="M358" s="27"/>
      <c r="N358" s="27"/>
      <c r="O358" s="27"/>
      <c r="P358" s="27"/>
      <c r="Q358" s="5"/>
      <c r="R358" s="5"/>
      <c r="S358" s="5"/>
      <c r="T358" s="5"/>
      <c r="U358" s="5"/>
      <c r="V358" s="5"/>
      <c r="W358" s="27"/>
      <c r="X358" s="27">
        <v>2</v>
      </c>
      <c r="Y358" s="27"/>
      <c r="Z358" s="5"/>
      <c r="AA358" s="5"/>
      <c r="AB358" s="27"/>
      <c r="AC358" s="27"/>
      <c r="AD358" s="11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>
        <v>1</v>
      </c>
      <c r="AU358" s="5"/>
      <c r="AV358" s="5"/>
      <c r="AW358" s="5"/>
      <c r="AX358" s="5"/>
      <c r="AY358" s="5"/>
      <c r="AZ358" s="27"/>
      <c r="BA358" s="5"/>
      <c r="BB358" s="5"/>
      <c r="BC358" s="5"/>
      <c r="BD358" s="5"/>
      <c r="BE358" s="5"/>
      <c r="BF358" s="27"/>
      <c r="BG358" s="27"/>
      <c r="BH358" s="5"/>
      <c r="BI358" s="5"/>
      <c r="BJ358" s="5">
        <f>SUM(E358:BI358)</f>
        <v>38</v>
      </c>
      <c r="BK358" s="20" t="s">
        <v>23</v>
      </c>
      <c r="BL358" s="20"/>
      <c r="BM358" s="20"/>
      <c r="BN358" s="4"/>
    </row>
    <row r="359" spans="1:66" s="9" customFormat="1" ht="11.25">
      <c r="A359" s="38" t="s">
        <v>327</v>
      </c>
      <c r="B359" s="8" t="s">
        <v>182</v>
      </c>
      <c r="C359" s="8" t="s">
        <v>33</v>
      </c>
      <c r="D359" s="20" t="s">
        <v>23</v>
      </c>
      <c r="E359" s="27"/>
      <c r="F359" s="27">
        <v>3</v>
      </c>
      <c r="G359" s="5"/>
      <c r="H359" s="30"/>
      <c r="I359" s="27"/>
      <c r="J359" s="27"/>
      <c r="K359" s="27"/>
      <c r="L359" s="27"/>
      <c r="M359" s="27"/>
      <c r="N359" s="27"/>
      <c r="O359" s="27"/>
      <c r="P359" s="27"/>
      <c r="Q359" s="5"/>
      <c r="R359" s="5"/>
      <c r="S359" s="5"/>
      <c r="T359" s="5"/>
      <c r="U359" s="5"/>
      <c r="V359" s="5"/>
      <c r="W359" s="27"/>
      <c r="X359" s="27"/>
      <c r="Y359" s="27"/>
      <c r="Z359" s="5"/>
      <c r="AA359" s="5"/>
      <c r="AB359" s="27"/>
      <c r="AC359" s="27"/>
      <c r="AD359" s="11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27"/>
      <c r="BA359" s="5"/>
      <c r="BB359" s="5"/>
      <c r="BC359" s="5"/>
      <c r="BD359" s="5"/>
      <c r="BE359" s="5"/>
      <c r="BF359" s="27"/>
      <c r="BG359" s="27"/>
      <c r="BH359" s="5"/>
      <c r="BI359" s="5"/>
      <c r="BJ359" s="5">
        <f>SUM(E359:BI359)</f>
        <v>3</v>
      </c>
      <c r="BK359" s="20" t="s">
        <v>23</v>
      </c>
      <c r="BL359" s="20"/>
      <c r="BM359" s="20"/>
      <c r="BN359" s="4"/>
    </row>
    <row r="360" spans="1:66" s="9" customFormat="1" ht="11.25">
      <c r="A360" s="38" t="s">
        <v>328</v>
      </c>
      <c r="B360" s="8" t="s">
        <v>179</v>
      </c>
      <c r="C360" s="8" t="s">
        <v>33</v>
      </c>
      <c r="D360" s="20" t="s">
        <v>23</v>
      </c>
      <c r="E360" s="27"/>
      <c r="F360" s="27"/>
      <c r="G360" s="5"/>
      <c r="H360" s="30"/>
      <c r="I360" s="27"/>
      <c r="J360" s="27"/>
      <c r="K360" s="27"/>
      <c r="L360" s="27"/>
      <c r="M360" s="27"/>
      <c r="N360" s="27"/>
      <c r="O360" s="27"/>
      <c r="P360" s="27"/>
      <c r="Q360" s="5"/>
      <c r="R360" s="5"/>
      <c r="S360" s="5"/>
      <c r="T360" s="5"/>
      <c r="U360" s="5"/>
      <c r="V360" s="5"/>
      <c r="W360" s="27"/>
      <c r="X360" s="27"/>
      <c r="Y360" s="27"/>
      <c r="Z360" s="5"/>
      <c r="AA360" s="5"/>
      <c r="AB360" s="27"/>
      <c r="AC360" s="27"/>
      <c r="AD360" s="11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27"/>
      <c r="BA360" s="5"/>
      <c r="BB360" s="5"/>
      <c r="BC360" s="5"/>
      <c r="BD360" s="5"/>
      <c r="BE360" s="5"/>
      <c r="BF360" s="27"/>
      <c r="BG360" s="27">
        <v>1</v>
      </c>
      <c r="BH360" s="5"/>
      <c r="BI360" s="5"/>
      <c r="BJ360" s="5">
        <f>SUM(E360:BI360)</f>
        <v>1</v>
      </c>
      <c r="BK360" s="20" t="s">
        <v>23</v>
      </c>
      <c r="BL360" s="20"/>
      <c r="BM360" s="20"/>
      <c r="BN360" s="4"/>
    </row>
    <row r="361" spans="1:66" s="9" customFormat="1" ht="11.25">
      <c r="A361" s="38" t="s">
        <v>329</v>
      </c>
      <c r="B361" s="8" t="s">
        <v>183</v>
      </c>
      <c r="C361" s="8" t="s">
        <v>184</v>
      </c>
      <c r="D361" s="20" t="s">
        <v>23</v>
      </c>
      <c r="E361" s="27"/>
      <c r="F361" s="27"/>
      <c r="G361" s="5"/>
      <c r="H361" s="30"/>
      <c r="I361" s="27"/>
      <c r="J361" s="27"/>
      <c r="K361" s="27"/>
      <c r="L361" s="27"/>
      <c r="M361" s="27"/>
      <c r="N361" s="27"/>
      <c r="O361" s="27"/>
      <c r="P361" s="27"/>
      <c r="Q361" s="5"/>
      <c r="R361" s="5"/>
      <c r="S361" s="5"/>
      <c r="T361" s="5"/>
      <c r="U361" s="5"/>
      <c r="V361" s="5"/>
      <c r="W361" s="27"/>
      <c r="X361" s="27"/>
      <c r="Y361" s="27"/>
      <c r="Z361" s="5"/>
      <c r="AA361" s="5"/>
      <c r="AB361" s="27"/>
      <c r="AC361" s="27"/>
      <c r="AD361" s="11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>
        <v>5</v>
      </c>
      <c r="AY361" s="5">
        <v>5</v>
      </c>
      <c r="AZ361" s="27"/>
      <c r="BA361" s="5"/>
      <c r="BB361" s="5"/>
      <c r="BC361" s="5"/>
      <c r="BD361" s="5"/>
      <c r="BE361" s="5"/>
      <c r="BF361" s="27"/>
      <c r="BG361" s="27"/>
      <c r="BH361" s="5"/>
      <c r="BI361" s="5"/>
      <c r="BJ361" s="5">
        <f>SUM(E361:BI361)</f>
        <v>10</v>
      </c>
      <c r="BK361" s="20" t="s">
        <v>23</v>
      </c>
      <c r="BL361" s="20"/>
      <c r="BM361" s="20"/>
      <c r="BN361" s="4"/>
    </row>
    <row r="362" spans="1:66" s="9" customFormat="1" ht="11.25">
      <c r="A362" s="38" t="s">
        <v>330</v>
      </c>
      <c r="B362" s="8" t="s">
        <v>183</v>
      </c>
      <c r="C362" s="8" t="s">
        <v>185</v>
      </c>
      <c r="D362" s="20" t="s">
        <v>23</v>
      </c>
      <c r="E362" s="27"/>
      <c r="F362" s="27"/>
      <c r="G362" s="5"/>
      <c r="H362" s="30"/>
      <c r="I362" s="27"/>
      <c r="J362" s="27"/>
      <c r="K362" s="27"/>
      <c r="L362" s="27"/>
      <c r="M362" s="27"/>
      <c r="N362" s="27"/>
      <c r="O362" s="27"/>
      <c r="P362" s="27"/>
      <c r="Q362" s="5"/>
      <c r="R362" s="5"/>
      <c r="S362" s="5"/>
      <c r="T362" s="5"/>
      <c r="U362" s="5"/>
      <c r="V362" s="5"/>
      <c r="W362" s="27"/>
      <c r="X362" s="27"/>
      <c r="Y362" s="27"/>
      <c r="Z362" s="5"/>
      <c r="AA362" s="5"/>
      <c r="AB362" s="27"/>
      <c r="AC362" s="27"/>
      <c r="AD362" s="11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>
        <v>5</v>
      </c>
      <c r="AY362" s="5">
        <v>5</v>
      </c>
      <c r="AZ362" s="27"/>
      <c r="BA362" s="5"/>
      <c r="BB362" s="5"/>
      <c r="BC362" s="5"/>
      <c r="BD362" s="5"/>
      <c r="BE362" s="5"/>
      <c r="BF362" s="27"/>
      <c r="BG362" s="27"/>
      <c r="BH362" s="5"/>
      <c r="BI362" s="5"/>
      <c r="BJ362" s="5">
        <f>SUM(E362:BI362)</f>
        <v>10</v>
      </c>
      <c r="BK362" s="20" t="s">
        <v>23</v>
      </c>
      <c r="BL362" s="20"/>
      <c r="BM362" s="20"/>
      <c r="BN362" s="4"/>
    </row>
    <row r="363" spans="1:66" s="9" customFormat="1" ht="12" thickBot="1">
      <c r="A363" s="42" t="s">
        <v>331</v>
      </c>
      <c r="B363" s="8" t="s">
        <v>188</v>
      </c>
      <c r="C363" s="43" t="s">
        <v>189</v>
      </c>
      <c r="D363" s="20" t="s">
        <v>23</v>
      </c>
      <c r="E363" s="27"/>
      <c r="F363" s="27"/>
      <c r="G363" s="5"/>
      <c r="H363" s="30"/>
      <c r="I363" s="27"/>
      <c r="J363" s="27"/>
      <c r="K363" s="27"/>
      <c r="L363" s="27"/>
      <c r="M363" s="27"/>
      <c r="N363" s="27"/>
      <c r="O363" s="27">
        <v>3</v>
      </c>
      <c r="P363" s="27"/>
      <c r="Q363" s="5"/>
      <c r="R363" s="5"/>
      <c r="S363" s="5"/>
      <c r="T363" s="5"/>
      <c r="U363" s="5"/>
      <c r="V363" s="5"/>
      <c r="W363" s="27"/>
      <c r="X363" s="27"/>
      <c r="Y363" s="27"/>
      <c r="Z363" s="5"/>
      <c r="AA363" s="5"/>
      <c r="AB363" s="27"/>
      <c r="AC363" s="27"/>
      <c r="AD363" s="11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27"/>
      <c r="BA363" s="5"/>
      <c r="BB363" s="5"/>
      <c r="BC363" s="5"/>
      <c r="BD363" s="5"/>
      <c r="BE363" s="5"/>
      <c r="BF363" s="27"/>
      <c r="BG363" s="27"/>
      <c r="BH363" s="5"/>
      <c r="BI363" s="5"/>
      <c r="BJ363" s="5">
        <f>SUM(E363:BI363)</f>
        <v>3</v>
      </c>
      <c r="BK363" s="20" t="s">
        <v>23</v>
      </c>
      <c r="BL363" s="20"/>
      <c r="BM363" s="56"/>
      <c r="BN363" s="4"/>
    </row>
    <row r="364" spans="1:116" ht="13.5" thickBot="1">
      <c r="A364" s="53" t="s">
        <v>338</v>
      </c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2"/>
      <c r="BM364" s="58"/>
      <c r="BN364" s="55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</row>
    <row r="365" spans="1:116" ht="11.25" hidden="1">
      <c r="A365" s="39"/>
      <c r="B365" s="31"/>
      <c r="C365" s="8"/>
      <c r="D365" s="20"/>
      <c r="E365" s="27"/>
      <c r="H365" s="30"/>
      <c r="I365" s="27"/>
      <c r="J365" s="27"/>
      <c r="K365" s="27"/>
      <c r="L365" s="27"/>
      <c r="M365" s="28"/>
      <c r="N365" s="5"/>
      <c r="O365" s="27"/>
      <c r="P365" s="27"/>
      <c r="W365" s="27"/>
      <c r="X365" s="27"/>
      <c r="Y365" s="27"/>
      <c r="AN365" s="7"/>
      <c r="AO365" s="5"/>
      <c r="AQ365" s="5"/>
      <c r="AZ365" s="29"/>
      <c r="BF365" s="27"/>
      <c r="BG365" s="27"/>
      <c r="BK365" s="20"/>
      <c r="BL365" s="20"/>
      <c r="BM365" s="57"/>
      <c r="BN365" s="5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</row>
    <row r="366" spans="1:69" ht="11.25" hidden="1">
      <c r="A366" s="39"/>
      <c r="B366" s="31"/>
      <c r="C366" s="8"/>
      <c r="D366" s="20"/>
      <c r="E366" s="27"/>
      <c r="I366" s="27"/>
      <c r="J366" s="27"/>
      <c r="K366" s="27"/>
      <c r="L366" s="27"/>
      <c r="M366" s="28"/>
      <c r="N366" s="5"/>
      <c r="O366" s="27"/>
      <c r="P366" s="27"/>
      <c r="W366" s="27"/>
      <c r="X366" s="27"/>
      <c r="Y366" s="27"/>
      <c r="AN366" s="7"/>
      <c r="AO366" s="5"/>
      <c r="AQ366" s="5"/>
      <c r="AZ366" s="29"/>
      <c r="BF366" s="27"/>
      <c r="BG366" s="27"/>
      <c r="BK366" s="20"/>
      <c r="BL366" s="20"/>
      <c r="BM366" s="20"/>
      <c r="BN366" s="5"/>
      <c r="BO366" s="8"/>
      <c r="BP366" s="8"/>
      <c r="BQ366" s="8"/>
    </row>
    <row r="367" spans="1:69" ht="11.25" hidden="1">
      <c r="A367" s="39"/>
      <c r="B367" s="8"/>
      <c r="C367" s="8"/>
      <c r="D367" s="13"/>
      <c r="K367" s="27"/>
      <c r="L367" s="27"/>
      <c r="M367" s="28"/>
      <c r="N367" s="5"/>
      <c r="O367" s="27"/>
      <c r="P367" s="27"/>
      <c r="AN367" s="7"/>
      <c r="AO367" s="5"/>
      <c r="AQ367" s="5"/>
      <c r="BN367" s="5"/>
      <c r="BO367" s="8"/>
      <c r="BP367" s="8"/>
      <c r="BQ367" s="8"/>
    </row>
    <row r="368" spans="1:69" ht="11.25" hidden="1">
      <c r="A368" s="39"/>
      <c r="B368" s="8"/>
      <c r="C368" s="8"/>
      <c r="D368" s="13"/>
      <c r="N368" s="5"/>
      <c r="O368" s="27"/>
      <c r="P368" s="27"/>
      <c r="AN368" s="7"/>
      <c r="AO368" s="5"/>
      <c r="AQ368" s="5"/>
      <c r="BN368" s="5"/>
      <c r="BO368" s="8"/>
      <c r="BP368" s="8"/>
      <c r="BQ368" s="8"/>
    </row>
    <row r="369" spans="1:69" ht="11.25" hidden="1">
      <c r="A369" s="39"/>
      <c r="B369" s="8"/>
      <c r="C369" s="8"/>
      <c r="D369" s="13"/>
      <c r="N369" s="5"/>
      <c r="O369" s="27"/>
      <c r="P369" s="27"/>
      <c r="AN369" s="7"/>
      <c r="AO369" s="5"/>
      <c r="AQ369" s="5"/>
      <c r="BN369" s="5"/>
      <c r="BO369" s="8"/>
      <c r="BP369" s="8"/>
      <c r="BQ369" s="8"/>
    </row>
    <row r="370" spans="1:69" ht="11.25" hidden="1">
      <c r="A370" s="39"/>
      <c r="B370" s="8"/>
      <c r="C370" s="8"/>
      <c r="D370" s="13"/>
      <c r="N370" s="5"/>
      <c r="O370" s="27"/>
      <c r="P370" s="27"/>
      <c r="AN370" s="7"/>
      <c r="AO370" s="5"/>
      <c r="AQ370" s="5"/>
      <c r="BN370" s="5"/>
      <c r="BO370" s="8"/>
      <c r="BP370" s="8"/>
      <c r="BQ370" s="8"/>
    </row>
    <row r="371" spans="1:69" ht="11.25" hidden="1">
      <c r="A371" s="39"/>
      <c r="B371" s="8"/>
      <c r="C371" s="8"/>
      <c r="D371" s="13"/>
      <c r="N371" s="5"/>
      <c r="O371" s="27"/>
      <c r="P371" s="27"/>
      <c r="AN371" s="7"/>
      <c r="AO371" s="5"/>
      <c r="AQ371" s="5"/>
      <c r="BN371" s="5"/>
      <c r="BO371" s="8"/>
      <c r="BP371" s="8"/>
      <c r="BQ371" s="8"/>
    </row>
    <row r="372" spans="1:69" ht="11.25" hidden="1">
      <c r="A372" s="39"/>
      <c r="B372" s="8"/>
      <c r="C372" s="8"/>
      <c r="D372" s="13"/>
      <c r="N372" s="5"/>
      <c r="O372" s="27"/>
      <c r="P372" s="27"/>
      <c r="AN372" s="7"/>
      <c r="AO372" s="5"/>
      <c r="AQ372" s="5"/>
      <c r="BN372" s="5"/>
      <c r="BO372" s="8"/>
      <c r="BP372" s="8"/>
      <c r="BQ372" s="8"/>
    </row>
    <row r="373" spans="1:69" ht="11.25" hidden="1">
      <c r="A373" s="39"/>
      <c r="B373" s="8"/>
      <c r="C373" s="8"/>
      <c r="D373" s="13"/>
      <c r="N373" s="5"/>
      <c r="O373" s="27"/>
      <c r="P373" s="27"/>
      <c r="AN373" s="7"/>
      <c r="AO373" s="5"/>
      <c r="AQ373" s="5"/>
      <c r="BN373" s="5"/>
      <c r="BO373" s="8"/>
      <c r="BP373" s="8"/>
      <c r="BQ373" s="8"/>
    </row>
    <row r="374" spans="1:69" ht="11.25" hidden="1">
      <c r="A374" s="39"/>
      <c r="B374" s="8"/>
      <c r="C374" s="8"/>
      <c r="D374" s="13"/>
      <c r="N374" s="5"/>
      <c r="O374" s="27"/>
      <c r="P374" s="27"/>
      <c r="AN374" s="7"/>
      <c r="AO374" s="5"/>
      <c r="AQ374" s="5"/>
      <c r="BN374" s="5"/>
      <c r="BO374" s="8"/>
      <c r="BP374" s="8"/>
      <c r="BQ374" s="8"/>
    </row>
    <row r="375" spans="1:69" ht="11.25" hidden="1">
      <c r="A375" s="39"/>
      <c r="B375" s="8"/>
      <c r="C375" s="8"/>
      <c r="D375" s="13"/>
      <c r="N375" s="5"/>
      <c r="O375" s="27"/>
      <c r="P375" s="27"/>
      <c r="AN375" s="7"/>
      <c r="AO375" s="5"/>
      <c r="AQ375" s="5"/>
      <c r="BN375" s="5"/>
      <c r="BO375" s="8"/>
      <c r="BP375" s="8"/>
      <c r="BQ375" s="8"/>
    </row>
    <row r="376" spans="1:69" ht="11.25" hidden="1">
      <c r="A376" s="39"/>
      <c r="B376" s="8"/>
      <c r="C376" s="8"/>
      <c r="D376" s="13"/>
      <c r="N376" s="5"/>
      <c r="O376" s="27"/>
      <c r="P376" s="27"/>
      <c r="AN376" s="7"/>
      <c r="AO376" s="5"/>
      <c r="AQ376" s="5"/>
      <c r="BN376" s="5"/>
      <c r="BO376" s="8"/>
      <c r="BP376" s="8"/>
      <c r="BQ376" s="8"/>
    </row>
    <row r="377" spans="1:69" ht="11.25" hidden="1">
      <c r="A377" s="39"/>
      <c r="B377" s="8"/>
      <c r="C377" s="8"/>
      <c r="D377" s="13"/>
      <c r="N377" s="5"/>
      <c r="O377" s="27"/>
      <c r="P377" s="27"/>
      <c r="AN377" s="7"/>
      <c r="AO377" s="5"/>
      <c r="AQ377" s="5"/>
      <c r="BN377" s="5"/>
      <c r="BO377" s="8"/>
      <c r="BP377" s="8"/>
      <c r="BQ377" s="8"/>
    </row>
    <row r="378" spans="1:69" ht="11.25" hidden="1">
      <c r="A378" s="39"/>
      <c r="B378" s="8"/>
      <c r="C378" s="8"/>
      <c r="D378" s="13"/>
      <c r="N378" s="5"/>
      <c r="O378" s="27"/>
      <c r="P378" s="27"/>
      <c r="AN378" s="7"/>
      <c r="AO378" s="5"/>
      <c r="AQ378" s="5"/>
      <c r="BN378" s="5"/>
      <c r="BO378" s="8"/>
      <c r="BP378" s="8"/>
      <c r="BQ378" s="8"/>
    </row>
    <row r="379" spans="1:69" ht="11.25" hidden="1">
      <c r="A379" s="39"/>
      <c r="B379" s="8"/>
      <c r="C379" s="8"/>
      <c r="D379" s="13"/>
      <c r="N379" s="5"/>
      <c r="O379" s="27"/>
      <c r="P379" s="27"/>
      <c r="AN379" s="7"/>
      <c r="AO379" s="5"/>
      <c r="AQ379" s="5"/>
      <c r="BN379" s="5"/>
      <c r="BO379" s="8"/>
      <c r="BP379" s="8"/>
      <c r="BQ379" s="8"/>
    </row>
    <row r="380" spans="1:69" ht="11.25" hidden="1">
      <c r="A380" s="39"/>
      <c r="B380" s="8"/>
      <c r="C380" s="8"/>
      <c r="D380" s="13"/>
      <c r="N380" s="5"/>
      <c r="O380" s="27"/>
      <c r="P380" s="27"/>
      <c r="AN380" s="7"/>
      <c r="AO380" s="5"/>
      <c r="AQ380" s="5"/>
      <c r="BN380" s="5"/>
      <c r="BO380" s="8"/>
      <c r="BP380" s="8"/>
      <c r="BQ380" s="8"/>
    </row>
    <row r="381" spans="1:69" ht="11.25" hidden="1">
      <c r="A381" s="39"/>
      <c r="B381" s="8"/>
      <c r="C381" s="8"/>
      <c r="D381" s="13"/>
      <c r="N381" s="5"/>
      <c r="P381" s="5"/>
      <c r="AN381" s="7"/>
      <c r="AO381" s="5"/>
      <c r="AQ381" s="5"/>
      <c r="BN381" s="5"/>
      <c r="BO381" s="8"/>
      <c r="BP381" s="8"/>
      <c r="BQ381" s="8"/>
    </row>
    <row r="382" spans="1:69" ht="11.25" hidden="1">
      <c r="A382" s="39"/>
      <c r="B382" s="8"/>
      <c r="C382" s="8"/>
      <c r="D382" s="13"/>
      <c r="N382" s="5"/>
      <c r="P382" s="5"/>
      <c r="AN382" s="7"/>
      <c r="AO382" s="5"/>
      <c r="AQ382" s="5"/>
      <c r="BN382" s="5"/>
      <c r="BO382" s="8"/>
      <c r="BP382" s="8"/>
      <c r="BQ382" s="8"/>
    </row>
    <row r="383" spans="1:69" ht="11.25" hidden="1">
      <c r="A383" s="39"/>
      <c r="B383" s="8"/>
      <c r="C383" s="8"/>
      <c r="D383" s="13"/>
      <c r="N383" s="5"/>
      <c r="P383" s="5"/>
      <c r="AN383" s="7"/>
      <c r="AO383" s="5"/>
      <c r="AQ383" s="5"/>
      <c r="BN383" s="5"/>
      <c r="BO383" s="8"/>
      <c r="BP383" s="8"/>
      <c r="BQ383" s="8"/>
    </row>
    <row r="384" spans="1:69" ht="11.25" hidden="1">
      <c r="A384" s="39"/>
      <c r="B384" s="8"/>
      <c r="C384" s="8"/>
      <c r="D384" s="13"/>
      <c r="N384" s="5"/>
      <c r="P384" s="5"/>
      <c r="AN384" s="7"/>
      <c r="AO384" s="5"/>
      <c r="AQ384" s="5"/>
      <c r="BN384" s="5"/>
      <c r="BO384" s="8"/>
      <c r="BP384" s="8"/>
      <c r="BQ384" s="8"/>
    </row>
    <row r="385" spans="1:69" ht="11.25" hidden="1">
      <c r="A385" s="39"/>
      <c r="B385" s="8"/>
      <c r="C385" s="8"/>
      <c r="D385" s="13"/>
      <c r="N385" s="5"/>
      <c r="P385" s="5"/>
      <c r="AN385" s="7"/>
      <c r="AO385" s="5"/>
      <c r="AQ385" s="5"/>
      <c r="BN385" s="5"/>
      <c r="BO385" s="8"/>
      <c r="BP385" s="8"/>
      <c r="BQ385" s="8"/>
    </row>
    <row r="386" spans="1:69" ht="11.25" hidden="1">
      <c r="A386" s="39"/>
      <c r="B386" s="8"/>
      <c r="C386" s="8"/>
      <c r="D386" s="13"/>
      <c r="N386" s="5"/>
      <c r="P386" s="5"/>
      <c r="AN386" s="7"/>
      <c r="AO386" s="5"/>
      <c r="AQ386" s="5"/>
      <c r="BN386" s="5"/>
      <c r="BO386" s="8"/>
      <c r="BP386" s="8"/>
      <c r="BQ386" s="8"/>
    </row>
    <row r="387" spans="4:69" ht="11.25" hidden="1">
      <c r="D387" s="13"/>
      <c r="N387" s="5"/>
      <c r="P387" s="5"/>
      <c r="AN387" s="7"/>
      <c r="AO387" s="5"/>
      <c r="AQ387" s="5"/>
      <c r="BN387" s="5"/>
      <c r="BO387" s="8"/>
      <c r="BP387" s="8"/>
      <c r="BQ387" s="8"/>
    </row>
    <row r="388" spans="4:69" ht="11.25" hidden="1">
      <c r="D388" s="13"/>
      <c r="N388" s="5"/>
      <c r="P388" s="5"/>
      <c r="AN388" s="7"/>
      <c r="AO388" s="5"/>
      <c r="AQ388" s="5"/>
      <c r="BN388" s="5"/>
      <c r="BO388" s="8"/>
      <c r="BP388" s="8"/>
      <c r="BQ388" s="8"/>
    </row>
    <row r="389" spans="4:69" ht="11.25" hidden="1">
      <c r="D389" s="13"/>
      <c r="N389" s="5"/>
      <c r="P389" s="5"/>
      <c r="AN389" s="7"/>
      <c r="AO389" s="5"/>
      <c r="AQ389" s="5"/>
      <c r="BN389" s="5"/>
      <c r="BO389" s="8"/>
      <c r="BP389" s="8"/>
      <c r="BQ389" s="8"/>
    </row>
    <row r="390" spans="4:69" ht="11.25" hidden="1">
      <c r="D390" s="13"/>
      <c r="N390" s="5"/>
      <c r="P390" s="5"/>
      <c r="AN390" s="7"/>
      <c r="AO390" s="5"/>
      <c r="AQ390" s="5"/>
      <c r="BN390" s="5"/>
      <c r="BO390" s="8"/>
      <c r="BP390" s="8"/>
      <c r="BQ390" s="8"/>
    </row>
    <row r="391" spans="4:69" ht="11.25" hidden="1">
      <c r="D391" s="13"/>
      <c r="N391" s="5"/>
      <c r="P391" s="5"/>
      <c r="AN391" s="7"/>
      <c r="AO391" s="5"/>
      <c r="AQ391" s="5"/>
      <c r="BN391" s="5"/>
      <c r="BO391" s="8"/>
      <c r="BP391" s="8"/>
      <c r="BQ391" s="8"/>
    </row>
    <row r="392" spans="4:69" ht="11.25" hidden="1">
      <c r="D392" s="13"/>
      <c r="N392" s="5"/>
      <c r="P392" s="5"/>
      <c r="AN392" s="7"/>
      <c r="AO392" s="5"/>
      <c r="AQ392" s="5"/>
      <c r="BN392" s="5"/>
      <c r="BO392" s="8"/>
      <c r="BP392" s="8"/>
      <c r="BQ392" s="8"/>
    </row>
    <row r="393" spans="4:69" ht="11.25" hidden="1">
      <c r="D393" s="13"/>
      <c r="N393" s="5"/>
      <c r="P393" s="5"/>
      <c r="AN393" s="7"/>
      <c r="AO393" s="5"/>
      <c r="AQ393" s="5"/>
      <c r="BN393" s="5"/>
      <c r="BO393" s="8"/>
      <c r="BP393" s="8"/>
      <c r="BQ393" s="8"/>
    </row>
    <row r="394" spans="4:69" ht="11.25" hidden="1">
      <c r="D394" s="13"/>
      <c r="N394" s="5"/>
      <c r="P394" s="5"/>
      <c r="AN394" s="7"/>
      <c r="AO394" s="5"/>
      <c r="AQ394" s="5"/>
      <c r="BN394" s="5"/>
      <c r="BO394" s="8"/>
      <c r="BP394" s="8"/>
      <c r="BQ394" s="8"/>
    </row>
    <row r="395" spans="4:69" ht="11.25" hidden="1">
      <c r="D395" s="13"/>
      <c r="N395" s="5"/>
      <c r="P395" s="5"/>
      <c r="AN395" s="7"/>
      <c r="AO395" s="5"/>
      <c r="AQ395" s="5"/>
      <c r="BN395" s="5"/>
      <c r="BO395" s="8"/>
      <c r="BP395" s="8"/>
      <c r="BQ395" s="8"/>
    </row>
    <row r="396" spans="4:69" ht="11.25" hidden="1">
      <c r="D396" s="13"/>
      <c r="N396" s="5"/>
      <c r="P396" s="5"/>
      <c r="AN396" s="7"/>
      <c r="AO396" s="5"/>
      <c r="AQ396" s="5"/>
      <c r="BN396" s="5"/>
      <c r="BO396" s="8"/>
      <c r="BP396" s="8"/>
      <c r="BQ396" s="8"/>
    </row>
    <row r="397" spans="4:69" ht="11.25" hidden="1">
      <c r="D397" s="13"/>
      <c r="N397" s="5"/>
      <c r="P397" s="5"/>
      <c r="AN397" s="7"/>
      <c r="AO397" s="5"/>
      <c r="AQ397" s="5"/>
      <c r="BN397" s="5"/>
      <c r="BO397" s="8"/>
      <c r="BP397" s="8"/>
      <c r="BQ397" s="8"/>
    </row>
    <row r="398" spans="4:69" ht="11.25" hidden="1">
      <c r="D398" s="13"/>
      <c r="N398" s="5"/>
      <c r="P398" s="5"/>
      <c r="AN398" s="7"/>
      <c r="AO398" s="5"/>
      <c r="AQ398" s="5"/>
      <c r="BN398" s="5"/>
      <c r="BO398" s="8"/>
      <c r="BP398" s="8"/>
      <c r="BQ398" s="8"/>
    </row>
    <row r="399" spans="4:69" ht="11.25" hidden="1">
      <c r="D399" s="13"/>
      <c r="N399" s="5"/>
      <c r="P399" s="5"/>
      <c r="AN399" s="7"/>
      <c r="AO399" s="5"/>
      <c r="AQ399" s="5"/>
      <c r="BN399" s="5"/>
      <c r="BO399" s="8"/>
      <c r="BP399" s="8"/>
      <c r="BQ399" s="8"/>
    </row>
    <row r="400" spans="4:69" ht="11.25" hidden="1">
      <c r="D400" s="13"/>
      <c r="N400" s="5"/>
      <c r="P400" s="5"/>
      <c r="AN400" s="7"/>
      <c r="AO400" s="5"/>
      <c r="AQ400" s="5"/>
      <c r="BN400" s="5"/>
      <c r="BO400" s="8"/>
      <c r="BP400" s="8"/>
      <c r="BQ400" s="8"/>
    </row>
    <row r="401" spans="4:69" ht="11.25" hidden="1">
      <c r="D401" s="13"/>
      <c r="N401" s="5"/>
      <c r="P401" s="5"/>
      <c r="AN401" s="7"/>
      <c r="AO401" s="5"/>
      <c r="AQ401" s="5"/>
      <c r="BN401" s="5"/>
      <c r="BO401" s="8"/>
      <c r="BP401" s="8"/>
      <c r="BQ401" s="8"/>
    </row>
    <row r="402" spans="4:69" ht="11.25" hidden="1">
      <c r="D402" s="13"/>
      <c r="N402" s="5"/>
      <c r="P402" s="5"/>
      <c r="AN402" s="7"/>
      <c r="AO402" s="5"/>
      <c r="AQ402" s="5"/>
      <c r="BN402" s="5"/>
      <c r="BO402" s="8"/>
      <c r="BP402" s="8"/>
      <c r="BQ402" s="8"/>
    </row>
    <row r="403" spans="4:69" ht="11.25" hidden="1">
      <c r="D403" s="13"/>
      <c r="N403" s="5"/>
      <c r="P403" s="5"/>
      <c r="AN403" s="7"/>
      <c r="AO403" s="5"/>
      <c r="AQ403" s="5"/>
      <c r="BN403" s="5"/>
      <c r="BO403" s="8"/>
      <c r="BP403" s="8"/>
      <c r="BQ403" s="8"/>
    </row>
    <row r="404" spans="4:69" ht="11.25" hidden="1">
      <c r="D404" s="13"/>
      <c r="N404" s="5"/>
      <c r="P404" s="5"/>
      <c r="AN404" s="7"/>
      <c r="AO404" s="5"/>
      <c r="AQ404" s="5"/>
      <c r="BN404" s="5"/>
      <c r="BO404" s="8"/>
      <c r="BP404" s="8"/>
      <c r="BQ404" s="8"/>
    </row>
    <row r="405" spans="4:69" ht="11.25" hidden="1">
      <c r="D405" s="13"/>
      <c r="N405" s="5"/>
      <c r="P405" s="5"/>
      <c r="AN405" s="7"/>
      <c r="AO405" s="5"/>
      <c r="AQ405" s="5"/>
      <c r="BN405" s="5"/>
      <c r="BO405" s="8"/>
      <c r="BP405" s="8"/>
      <c r="BQ405" s="8"/>
    </row>
    <row r="406" spans="4:69" ht="11.25" hidden="1">
      <c r="D406" s="13"/>
      <c r="N406" s="5"/>
      <c r="P406" s="5"/>
      <c r="AN406" s="7"/>
      <c r="AO406" s="5"/>
      <c r="AQ406" s="5"/>
      <c r="BN406" s="5"/>
      <c r="BO406" s="8"/>
      <c r="BP406" s="8"/>
      <c r="BQ406" s="8"/>
    </row>
    <row r="407" spans="4:69" ht="11.25" hidden="1">
      <c r="D407" s="13"/>
      <c r="N407" s="5"/>
      <c r="P407" s="5"/>
      <c r="AN407" s="7"/>
      <c r="AO407" s="5"/>
      <c r="AQ407" s="5"/>
      <c r="BN407" s="5"/>
      <c r="BO407" s="8"/>
      <c r="BP407" s="8"/>
      <c r="BQ407" s="8"/>
    </row>
    <row r="408" spans="4:69" ht="11.25" hidden="1">
      <c r="D408" s="13"/>
      <c r="N408" s="5"/>
      <c r="P408" s="5"/>
      <c r="AN408" s="7"/>
      <c r="AO408" s="5"/>
      <c r="AQ408" s="5"/>
      <c r="BN408" s="5"/>
      <c r="BO408" s="8"/>
      <c r="BP408" s="8"/>
      <c r="BQ408" s="8"/>
    </row>
    <row r="409" spans="4:69" ht="11.25" hidden="1">
      <c r="D409" s="13"/>
      <c r="N409" s="5"/>
      <c r="P409" s="5"/>
      <c r="AN409" s="7"/>
      <c r="AO409" s="5"/>
      <c r="AQ409" s="5"/>
      <c r="BN409" s="5"/>
      <c r="BO409" s="8"/>
      <c r="BP409" s="8"/>
      <c r="BQ409" s="8"/>
    </row>
    <row r="410" spans="4:69" ht="11.25" hidden="1">
      <c r="D410" s="13"/>
      <c r="N410" s="5"/>
      <c r="P410" s="5"/>
      <c r="AN410" s="7"/>
      <c r="AO410" s="5"/>
      <c r="AQ410" s="5"/>
      <c r="BN410" s="5"/>
      <c r="BO410" s="8"/>
      <c r="BP410" s="8"/>
      <c r="BQ410" s="8"/>
    </row>
    <row r="411" spans="4:69" ht="11.25" hidden="1">
      <c r="D411" s="13"/>
      <c r="N411" s="5"/>
      <c r="P411" s="5"/>
      <c r="AN411" s="7"/>
      <c r="AO411" s="5"/>
      <c r="AQ411" s="5"/>
      <c r="BN411" s="5"/>
      <c r="BO411" s="8"/>
      <c r="BP411" s="8"/>
      <c r="BQ411" s="8"/>
    </row>
    <row r="412" spans="4:69" ht="11.25" hidden="1">
      <c r="D412" s="13"/>
      <c r="N412" s="5"/>
      <c r="P412" s="5"/>
      <c r="AN412" s="7"/>
      <c r="AO412" s="5"/>
      <c r="AQ412" s="5"/>
      <c r="BN412" s="5"/>
      <c r="BO412" s="8"/>
      <c r="BP412" s="8"/>
      <c r="BQ412" s="8"/>
    </row>
    <row r="413" spans="4:69" ht="11.25" hidden="1">
      <c r="D413" s="13"/>
      <c r="N413" s="5"/>
      <c r="P413" s="5"/>
      <c r="AN413" s="7"/>
      <c r="AO413" s="5"/>
      <c r="AQ413" s="5"/>
      <c r="BN413" s="5"/>
      <c r="BO413" s="8"/>
      <c r="BP413" s="8"/>
      <c r="BQ413" s="8"/>
    </row>
    <row r="414" spans="4:69" ht="11.25" hidden="1">
      <c r="D414" s="13"/>
      <c r="N414" s="5"/>
      <c r="P414" s="5"/>
      <c r="AN414" s="7"/>
      <c r="AO414" s="5"/>
      <c r="AQ414" s="5"/>
      <c r="BN414" s="5"/>
      <c r="BO414" s="8"/>
      <c r="BP414" s="8"/>
      <c r="BQ414" s="8"/>
    </row>
    <row r="415" spans="4:69" ht="11.25" hidden="1">
      <c r="D415" s="13"/>
      <c r="N415" s="5"/>
      <c r="P415" s="5"/>
      <c r="AN415" s="7"/>
      <c r="AO415" s="5"/>
      <c r="AQ415" s="5"/>
      <c r="BN415" s="5"/>
      <c r="BO415" s="8"/>
      <c r="BP415" s="8"/>
      <c r="BQ415" s="8"/>
    </row>
    <row r="416" spans="4:69" ht="11.25" hidden="1">
      <c r="D416" s="13"/>
      <c r="N416" s="5"/>
      <c r="P416" s="5"/>
      <c r="AN416" s="7"/>
      <c r="AO416" s="5"/>
      <c r="AQ416" s="5"/>
      <c r="BN416" s="5"/>
      <c r="BO416" s="8"/>
      <c r="BP416" s="8"/>
      <c r="BQ416" s="8"/>
    </row>
    <row r="417" spans="4:69" ht="11.25" hidden="1">
      <c r="D417" s="13"/>
      <c r="N417" s="5"/>
      <c r="P417" s="5"/>
      <c r="AN417" s="7"/>
      <c r="AO417" s="5"/>
      <c r="AQ417" s="5"/>
      <c r="BN417" s="5"/>
      <c r="BO417" s="8"/>
      <c r="BP417" s="8"/>
      <c r="BQ417" s="8"/>
    </row>
    <row r="418" spans="4:69" ht="11.25" hidden="1">
      <c r="D418" s="13"/>
      <c r="N418" s="5"/>
      <c r="P418" s="5"/>
      <c r="AN418" s="7"/>
      <c r="AO418" s="5"/>
      <c r="AQ418" s="5"/>
      <c r="BN418" s="5"/>
      <c r="BO418" s="8"/>
      <c r="BP418" s="8"/>
      <c r="BQ418" s="8"/>
    </row>
    <row r="419" spans="4:69" ht="11.25" hidden="1">
      <c r="D419" s="13"/>
      <c r="N419" s="5"/>
      <c r="P419" s="5"/>
      <c r="AN419" s="7"/>
      <c r="AO419" s="5"/>
      <c r="AQ419" s="5"/>
      <c r="BN419" s="5"/>
      <c r="BO419" s="8"/>
      <c r="BP419" s="8"/>
      <c r="BQ419" s="8"/>
    </row>
    <row r="420" spans="4:69" ht="11.25" hidden="1">
      <c r="D420" s="13"/>
      <c r="N420" s="5"/>
      <c r="P420" s="5"/>
      <c r="AN420" s="7"/>
      <c r="AO420" s="5"/>
      <c r="AQ420" s="5"/>
      <c r="BN420" s="5"/>
      <c r="BO420" s="8"/>
      <c r="BP420" s="8"/>
      <c r="BQ420" s="8"/>
    </row>
    <row r="421" spans="4:69" ht="11.25" hidden="1">
      <c r="D421" s="13"/>
      <c r="N421" s="5"/>
      <c r="P421" s="5"/>
      <c r="AN421" s="7"/>
      <c r="AO421" s="5"/>
      <c r="AQ421" s="5"/>
      <c r="BN421" s="5"/>
      <c r="BO421" s="8"/>
      <c r="BP421" s="8"/>
      <c r="BQ421" s="8"/>
    </row>
    <row r="422" spans="4:69" ht="11.25" hidden="1">
      <c r="D422" s="13"/>
      <c r="N422" s="5"/>
      <c r="P422" s="5"/>
      <c r="AN422" s="7"/>
      <c r="AO422" s="5"/>
      <c r="AQ422" s="5"/>
      <c r="BN422" s="5"/>
      <c r="BO422" s="8"/>
      <c r="BP422" s="8"/>
      <c r="BQ422" s="8"/>
    </row>
    <row r="423" spans="4:69" ht="11.25" hidden="1">
      <c r="D423" s="13"/>
      <c r="N423" s="5"/>
      <c r="P423" s="5"/>
      <c r="AN423" s="7"/>
      <c r="AO423" s="5"/>
      <c r="AQ423" s="5"/>
      <c r="BN423" s="5"/>
      <c r="BO423" s="8"/>
      <c r="BP423" s="8"/>
      <c r="BQ423" s="8"/>
    </row>
    <row r="424" spans="4:69" ht="11.25" hidden="1">
      <c r="D424" s="13"/>
      <c r="N424" s="5"/>
      <c r="P424" s="5"/>
      <c r="AN424" s="7"/>
      <c r="AO424" s="5"/>
      <c r="AQ424" s="5"/>
      <c r="BN424" s="5"/>
      <c r="BO424" s="8"/>
      <c r="BP424" s="8"/>
      <c r="BQ424" s="8"/>
    </row>
    <row r="425" spans="4:69" ht="11.25" hidden="1">
      <c r="D425" s="13"/>
      <c r="N425" s="5"/>
      <c r="P425" s="5"/>
      <c r="AN425" s="7"/>
      <c r="AO425" s="5"/>
      <c r="AQ425" s="5"/>
      <c r="BN425" s="5"/>
      <c r="BO425" s="8"/>
      <c r="BP425" s="8"/>
      <c r="BQ425" s="8"/>
    </row>
    <row r="426" spans="4:69" ht="11.25" hidden="1">
      <c r="D426" s="13"/>
      <c r="N426" s="5"/>
      <c r="P426" s="5"/>
      <c r="AN426" s="7"/>
      <c r="AO426" s="5"/>
      <c r="AQ426" s="5"/>
      <c r="BN426" s="5"/>
      <c r="BO426" s="8"/>
      <c r="BP426" s="8"/>
      <c r="BQ426" s="8"/>
    </row>
    <row r="427" spans="4:69" ht="11.25" hidden="1">
      <c r="D427" s="13"/>
      <c r="N427" s="5"/>
      <c r="P427" s="5"/>
      <c r="AN427" s="7"/>
      <c r="AO427" s="5"/>
      <c r="AQ427" s="5"/>
      <c r="BN427" s="5"/>
      <c r="BO427" s="8"/>
      <c r="BP427" s="8"/>
      <c r="BQ427" s="8"/>
    </row>
    <row r="428" spans="4:69" ht="11.25" hidden="1">
      <c r="D428" s="13"/>
      <c r="N428" s="5"/>
      <c r="P428" s="5"/>
      <c r="AN428" s="7"/>
      <c r="AO428" s="5"/>
      <c r="AQ428" s="5"/>
      <c r="BN428" s="5"/>
      <c r="BO428" s="8"/>
      <c r="BP428" s="8"/>
      <c r="BQ428" s="8"/>
    </row>
    <row r="429" spans="4:69" ht="11.25" hidden="1">
      <c r="D429" s="13"/>
      <c r="N429" s="5"/>
      <c r="P429" s="5"/>
      <c r="AN429" s="7"/>
      <c r="AO429" s="5"/>
      <c r="AQ429" s="5"/>
      <c r="BN429" s="5"/>
      <c r="BO429" s="8"/>
      <c r="BP429" s="8"/>
      <c r="BQ429" s="8"/>
    </row>
    <row r="430" spans="4:69" ht="11.25" hidden="1">
      <c r="D430" s="13"/>
      <c r="N430" s="5"/>
      <c r="P430" s="5"/>
      <c r="AN430" s="7"/>
      <c r="AO430" s="5"/>
      <c r="AQ430" s="5"/>
      <c r="BN430" s="5"/>
      <c r="BO430" s="8"/>
      <c r="BP430" s="8"/>
      <c r="BQ430" s="8"/>
    </row>
    <row r="431" spans="4:69" ht="11.25" hidden="1">
      <c r="D431" s="13"/>
      <c r="N431" s="5"/>
      <c r="P431" s="5"/>
      <c r="AN431" s="7"/>
      <c r="AO431" s="5"/>
      <c r="AQ431" s="5"/>
      <c r="BN431" s="5"/>
      <c r="BO431" s="8"/>
      <c r="BP431" s="8"/>
      <c r="BQ431" s="8"/>
    </row>
    <row r="432" spans="4:69" ht="11.25" hidden="1">
      <c r="D432" s="13"/>
      <c r="N432" s="5"/>
      <c r="P432" s="5"/>
      <c r="AN432" s="7"/>
      <c r="AO432" s="5"/>
      <c r="AQ432" s="5"/>
      <c r="BN432" s="5"/>
      <c r="BO432" s="8"/>
      <c r="BP432" s="8"/>
      <c r="BQ432" s="8"/>
    </row>
    <row r="433" spans="4:69" ht="11.25" hidden="1">
      <c r="D433" s="13"/>
      <c r="N433" s="5"/>
      <c r="P433" s="5"/>
      <c r="AN433" s="7"/>
      <c r="AO433" s="5"/>
      <c r="AQ433" s="5"/>
      <c r="BN433" s="5"/>
      <c r="BO433" s="8"/>
      <c r="BP433" s="8"/>
      <c r="BQ433" s="8"/>
    </row>
    <row r="434" spans="4:69" ht="11.25" hidden="1">
      <c r="D434" s="13"/>
      <c r="N434" s="5"/>
      <c r="P434" s="5"/>
      <c r="AN434" s="7"/>
      <c r="AO434" s="5"/>
      <c r="AQ434" s="5"/>
      <c r="BN434" s="5"/>
      <c r="BO434" s="8"/>
      <c r="BP434" s="8"/>
      <c r="BQ434" s="8"/>
    </row>
    <row r="435" spans="4:69" ht="11.25" hidden="1">
      <c r="D435" s="13"/>
      <c r="N435" s="5"/>
      <c r="P435" s="5"/>
      <c r="AN435" s="7"/>
      <c r="AO435" s="5"/>
      <c r="AQ435" s="5"/>
      <c r="BN435" s="5"/>
      <c r="BO435" s="8"/>
      <c r="BP435" s="8"/>
      <c r="BQ435" s="8"/>
    </row>
    <row r="436" spans="4:69" ht="11.25" hidden="1">
      <c r="D436" s="13"/>
      <c r="N436" s="5"/>
      <c r="P436" s="5"/>
      <c r="AN436" s="7"/>
      <c r="AO436" s="5"/>
      <c r="AQ436" s="5"/>
      <c r="BN436" s="5"/>
      <c r="BO436" s="8"/>
      <c r="BP436" s="8"/>
      <c r="BQ436" s="8"/>
    </row>
    <row r="437" spans="4:69" ht="11.25" hidden="1">
      <c r="D437" s="13"/>
      <c r="N437" s="5"/>
      <c r="P437" s="5"/>
      <c r="AN437" s="7"/>
      <c r="AO437" s="5"/>
      <c r="AQ437" s="5"/>
      <c r="BN437" s="5"/>
      <c r="BO437" s="8"/>
      <c r="BP437" s="8"/>
      <c r="BQ437" s="8"/>
    </row>
    <row r="438" spans="4:69" ht="11.25" hidden="1">
      <c r="D438" s="13"/>
      <c r="N438" s="5"/>
      <c r="P438" s="5"/>
      <c r="AN438" s="7"/>
      <c r="AO438" s="5"/>
      <c r="AQ438" s="5"/>
      <c r="BN438" s="5"/>
      <c r="BO438" s="8"/>
      <c r="BP438" s="8"/>
      <c r="BQ438" s="8"/>
    </row>
    <row r="439" spans="4:69" ht="11.25" hidden="1">
      <c r="D439" s="13"/>
      <c r="N439" s="5"/>
      <c r="P439" s="5"/>
      <c r="AN439" s="7"/>
      <c r="AO439" s="5"/>
      <c r="AQ439" s="5"/>
      <c r="BN439" s="5"/>
      <c r="BO439" s="8"/>
      <c r="BP439" s="8"/>
      <c r="BQ439" s="8"/>
    </row>
    <row r="440" ht="11.25" hidden="1">
      <c r="D440" s="13"/>
    </row>
    <row r="441" ht="11.25" hidden="1">
      <c r="D441" s="13"/>
    </row>
    <row r="442" ht="11.25" hidden="1">
      <c r="D442" s="13"/>
    </row>
    <row r="443" ht="11.25" hidden="1">
      <c r="D443" s="13"/>
    </row>
    <row r="444" ht="11.25" hidden="1">
      <c r="D444" s="13"/>
    </row>
    <row r="445" ht="11.25" hidden="1">
      <c r="D445" s="13"/>
    </row>
    <row r="446" ht="11.25" hidden="1">
      <c r="D446" s="13"/>
    </row>
    <row r="447" ht="11.25" hidden="1">
      <c r="D447" s="13"/>
    </row>
    <row r="448" ht="11.25" hidden="1">
      <c r="D448" s="13"/>
    </row>
    <row r="449" ht="11.25" hidden="1">
      <c r="D449" s="13"/>
    </row>
    <row r="450" ht="11.25" hidden="1">
      <c r="D450" s="13"/>
    </row>
    <row r="451" ht="11.25" hidden="1">
      <c r="D451" s="13"/>
    </row>
    <row r="452" ht="11.25" hidden="1">
      <c r="D452" s="13"/>
    </row>
    <row r="453" ht="11.25" hidden="1">
      <c r="D453" s="13"/>
    </row>
    <row r="454" ht="11.25" hidden="1">
      <c r="D454" s="13"/>
    </row>
    <row r="455" ht="11.25" hidden="1">
      <c r="D455" s="13"/>
    </row>
    <row r="456" ht="11.25" hidden="1">
      <c r="D456" s="13"/>
    </row>
    <row r="457" ht="11.25" hidden="1">
      <c r="D457" s="13"/>
    </row>
    <row r="458" ht="11.25" hidden="1">
      <c r="D458" s="13"/>
    </row>
    <row r="459" ht="11.25" hidden="1">
      <c r="D459" s="13"/>
    </row>
    <row r="460" ht="11.25" hidden="1">
      <c r="D460" s="13"/>
    </row>
    <row r="461" ht="11.25" hidden="1">
      <c r="D461" s="13"/>
    </row>
    <row r="462" ht="11.25" hidden="1">
      <c r="D462" s="13"/>
    </row>
    <row r="463" ht="11.25" hidden="1">
      <c r="D463" s="13"/>
    </row>
    <row r="464" ht="11.25" hidden="1">
      <c r="D464" s="13"/>
    </row>
    <row r="465" ht="11.25" hidden="1">
      <c r="D465" s="13"/>
    </row>
    <row r="466" ht="11.25" hidden="1">
      <c r="D466" s="13"/>
    </row>
    <row r="467" ht="11.25" hidden="1">
      <c r="D467" s="13"/>
    </row>
    <row r="468" ht="11.25" hidden="1">
      <c r="D468" s="13"/>
    </row>
    <row r="469" ht="11.25" hidden="1">
      <c r="D469" s="13"/>
    </row>
    <row r="470" ht="11.25" hidden="1">
      <c r="D470" s="13"/>
    </row>
    <row r="471" ht="11.25" hidden="1">
      <c r="D471" s="13"/>
    </row>
    <row r="472" ht="11.25" hidden="1">
      <c r="D472" s="13"/>
    </row>
    <row r="473" ht="11.25" hidden="1">
      <c r="D473" s="13"/>
    </row>
    <row r="474" ht="11.25" hidden="1">
      <c r="D474" s="13"/>
    </row>
    <row r="475" ht="11.25" hidden="1">
      <c r="D475" s="13"/>
    </row>
    <row r="476" ht="11.25" hidden="1">
      <c r="D476" s="13"/>
    </row>
    <row r="477" ht="11.25" hidden="1">
      <c r="D477" s="13"/>
    </row>
    <row r="478" ht="11.25" hidden="1">
      <c r="D478" s="13"/>
    </row>
    <row r="479" ht="11.25" hidden="1">
      <c r="D479" s="13"/>
    </row>
    <row r="480" ht="11.25" hidden="1">
      <c r="D480" s="13"/>
    </row>
    <row r="481" ht="11.25" hidden="1">
      <c r="D481" s="13"/>
    </row>
    <row r="482" ht="11.25" hidden="1">
      <c r="D482" s="13"/>
    </row>
    <row r="483" ht="11.25" hidden="1">
      <c r="D483" s="13"/>
    </row>
    <row r="484" ht="11.25" hidden="1">
      <c r="D484" s="13"/>
    </row>
    <row r="485" ht="11.25" hidden="1">
      <c r="D485" s="13"/>
    </row>
    <row r="486" ht="11.25" hidden="1">
      <c r="D486" s="13"/>
    </row>
    <row r="487" ht="11.25" hidden="1">
      <c r="D487" s="13"/>
    </row>
    <row r="488" ht="11.25" hidden="1">
      <c r="D488" s="13"/>
    </row>
    <row r="489" ht="11.25" hidden="1">
      <c r="D489" s="13"/>
    </row>
    <row r="490" ht="11.25" hidden="1">
      <c r="D490" s="13"/>
    </row>
    <row r="491" ht="11.25" hidden="1">
      <c r="D491" s="13"/>
    </row>
    <row r="492" ht="11.25" hidden="1">
      <c r="D492" s="13"/>
    </row>
    <row r="493" ht="11.25" hidden="1">
      <c r="D493" s="13"/>
    </row>
    <row r="494" ht="11.25" hidden="1">
      <c r="D494" s="13"/>
    </row>
    <row r="495" ht="11.25" hidden="1">
      <c r="D495" s="13"/>
    </row>
    <row r="496" ht="11.25" hidden="1">
      <c r="D496" s="13"/>
    </row>
    <row r="497" ht="11.25" hidden="1">
      <c r="D497" s="13"/>
    </row>
    <row r="498" ht="11.25" hidden="1">
      <c r="D498" s="13"/>
    </row>
    <row r="499" ht="11.25" hidden="1">
      <c r="D499" s="13"/>
    </row>
    <row r="500" ht="11.25" hidden="1">
      <c r="D500" s="13"/>
    </row>
    <row r="501" ht="11.25" hidden="1">
      <c r="D501" s="13"/>
    </row>
    <row r="502" ht="11.25" hidden="1">
      <c r="D502" s="13"/>
    </row>
    <row r="503" ht="11.25" hidden="1">
      <c r="D503" s="13"/>
    </row>
    <row r="504" ht="11.25" hidden="1">
      <c r="D504" s="13"/>
    </row>
    <row r="505" ht="11.25" hidden="1">
      <c r="D505" s="13"/>
    </row>
    <row r="506" ht="11.25" hidden="1">
      <c r="D506" s="13"/>
    </row>
    <row r="507" ht="11.25" hidden="1">
      <c r="D507" s="13"/>
    </row>
    <row r="508" ht="11.25" hidden="1">
      <c r="D508" s="13"/>
    </row>
    <row r="509" ht="11.25" hidden="1">
      <c r="D509" s="13"/>
    </row>
    <row r="510" ht="11.25" hidden="1">
      <c r="D510" s="13"/>
    </row>
    <row r="511" ht="11.25" hidden="1">
      <c r="D511" s="13"/>
    </row>
    <row r="512" ht="11.25" hidden="1">
      <c r="D512" s="13"/>
    </row>
    <row r="513" ht="11.25" hidden="1">
      <c r="D513" s="13"/>
    </row>
    <row r="514" ht="11.25" hidden="1">
      <c r="D514" s="13"/>
    </row>
    <row r="515" ht="11.25" hidden="1">
      <c r="D515" s="13"/>
    </row>
    <row r="516" ht="11.25" hidden="1">
      <c r="D516" s="13"/>
    </row>
    <row r="517" ht="11.25" hidden="1">
      <c r="D517" s="13"/>
    </row>
    <row r="518" ht="11.25" hidden="1">
      <c r="D518" s="13"/>
    </row>
    <row r="519" ht="11.25" hidden="1">
      <c r="D519" s="13"/>
    </row>
    <row r="520" ht="11.25" hidden="1">
      <c r="D520" s="13"/>
    </row>
    <row r="521" ht="11.25" hidden="1">
      <c r="D521" s="13"/>
    </row>
    <row r="522" ht="11.25" hidden="1">
      <c r="D522" s="13"/>
    </row>
    <row r="523" ht="11.25" hidden="1">
      <c r="D523" s="13"/>
    </row>
    <row r="524" ht="11.25" hidden="1">
      <c r="D524" s="13"/>
    </row>
    <row r="525" ht="11.25" hidden="1">
      <c r="D525" s="13"/>
    </row>
    <row r="526" ht="11.25" hidden="1">
      <c r="D526" s="13"/>
    </row>
    <row r="527" ht="11.25" hidden="1">
      <c r="D527" s="13"/>
    </row>
    <row r="528" ht="11.25" hidden="1">
      <c r="D528" s="13"/>
    </row>
    <row r="529" ht="11.25" hidden="1">
      <c r="D529" s="13"/>
    </row>
    <row r="530" ht="11.25" hidden="1">
      <c r="D530" s="13"/>
    </row>
    <row r="531" ht="11.25" hidden="1">
      <c r="D531" s="13"/>
    </row>
    <row r="532" ht="11.25" hidden="1">
      <c r="D532" s="13"/>
    </row>
    <row r="533" ht="11.25" hidden="1">
      <c r="D533" s="13"/>
    </row>
    <row r="534" ht="11.25" hidden="1">
      <c r="D534" s="13"/>
    </row>
    <row r="535" ht="11.25" hidden="1">
      <c r="D535" s="13"/>
    </row>
    <row r="536" ht="11.25" hidden="1">
      <c r="D536" s="13"/>
    </row>
    <row r="537" ht="11.25" hidden="1">
      <c r="D537" s="13"/>
    </row>
    <row r="538" ht="11.25" hidden="1">
      <c r="D538" s="13"/>
    </row>
    <row r="539" ht="11.25" hidden="1">
      <c r="D539" s="13"/>
    </row>
    <row r="540" ht="11.25" hidden="1">
      <c r="D540" s="13"/>
    </row>
    <row r="541" ht="11.25" hidden="1">
      <c r="D541" s="13"/>
    </row>
    <row r="542" ht="11.25" hidden="1">
      <c r="D542" s="13"/>
    </row>
    <row r="543" ht="11.25" hidden="1">
      <c r="D543" s="13"/>
    </row>
    <row r="544" ht="11.25" hidden="1">
      <c r="D544" s="13"/>
    </row>
    <row r="545" ht="11.25" hidden="1">
      <c r="D545" s="13"/>
    </row>
    <row r="546" ht="11.25" hidden="1">
      <c r="D546" s="13"/>
    </row>
    <row r="547" ht="11.25" hidden="1">
      <c r="D547" s="13"/>
    </row>
    <row r="548" ht="11.25" hidden="1">
      <c r="D548" s="13"/>
    </row>
    <row r="549" ht="11.25" hidden="1">
      <c r="D549" s="13"/>
    </row>
    <row r="550" ht="11.25" hidden="1">
      <c r="D550" s="13"/>
    </row>
    <row r="551" ht="11.25" hidden="1">
      <c r="D551" s="13"/>
    </row>
    <row r="552" ht="11.25" hidden="1">
      <c r="D552" s="13"/>
    </row>
    <row r="553" ht="11.25" hidden="1">
      <c r="D553" s="13"/>
    </row>
    <row r="554" ht="11.25" hidden="1">
      <c r="D554" s="13"/>
    </row>
    <row r="555" ht="11.25" hidden="1">
      <c r="D555" s="13"/>
    </row>
    <row r="556" ht="11.25" hidden="1">
      <c r="D556" s="13"/>
    </row>
    <row r="557" ht="11.25" hidden="1">
      <c r="D557" s="13"/>
    </row>
    <row r="558" ht="11.25" hidden="1">
      <c r="D558" s="13"/>
    </row>
    <row r="559" ht="11.25" hidden="1">
      <c r="D559" s="13"/>
    </row>
    <row r="560" ht="11.25" hidden="1">
      <c r="D560" s="13"/>
    </row>
    <row r="561" ht="11.25" hidden="1">
      <c r="D561" s="13"/>
    </row>
    <row r="562" ht="11.25" hidden="1">
      <c r="D562" s="13"/>
    </row>
    <row r="563" ht="11.25" hidden="1">
      <c r="D563" s="13"/>
    </row>
    <row r="564" ht="11.25" hidden="1">
      <c r="D564" s="13"/>
    </row>
    <row r="565" ht="11.25" hidden="1">
      <c r="D565" s="13"/>
    </row>
    <row r="566" ht="11.25" hidden="1">
      <c r="D566" s="13"/>
    </row>
    <row r="567" ht="11.25" hidden="1">
      <c r="D567" s="13"/>
    </row>
    <row r="568" ht="11.25" hidden="1">
      <c r="D568" s="13"/>
    </row>
    <row r="569" ht="11.25" hidden="1">
      <c r="D569" s="13"/>
    </row>
    <row r="570" ht="11.25" hidden="1">
      <c r="D570" s="13"/>
    </row>
    <row r="571" ht="11.25" hidden="1">
      <c r="D571" s="13"/>
    </row>
    <row r="572" ht="11.25" hidden="1">
      <c r="D572" s="13"/>
    </row>
    <row r="573" ht="11.25" hidden="1">
      <c r="D573" s="13"/>
    </row>
    <row r="574" ht="11.25" hidden="1">
      <c r="D574" s="13"/>
    </row>
    <row r="575" ht="11.25" hidden="1">
      <c r="D575" s="13"/>
    </row>
    <row r="576" ht="11.25" hidden="1">
      <c r="D576" s="13"/>
    </row>
    <row r="577" ht="11.25" hidden="1">
      <c r="D577" s="13"/>
    </row>
    <row r="578" ht="11.25" hidden="1">
      <c r="D578" s="13"/>
    </row>
    <row r="579" ht="11.25" hidden="1">
      <c r="D579" s="13"/>
    </row>
    <row r="580" ht="11.25" hidden="1">
      <c r="D580" s="13"/>
    </row>
    <row r="581" ht="11.25" hidden="1">
      <c r="D581" s="13"/>
    </row>
    <row r="582" ht="11.25" hidden="1">
      <c r="D582" s="13"/>
    </row>
    <row r="583" ht="11.25" hidden="1">
      <c r="D583" s="13"/>
    </row>
    <row r="584" ht="11.25" hidden="1">
      <c r="D584" s="13"/>
    </row>
    <row r="585" ht="11.25" hidden="1">
      <c r="D585" s="13"/>
    </row>
    <row r="586" ht="11.25" hidden="1">
      <c r="D586" s="13"/>
    </row>
    <row r="587" ht="11.25" hidden="1">
      <c r="D587" s="13"/>
    </row>
    <row r="588" ht="11.25" hidden="1">
      <c r="D588" s="13"/>
    </row>
    <row r="589" ht="11.25" hidden="1">
      <c r="D589" s="13"/>
    </row>
    <row r="590" ht="11.25" hidden="1">
      <c r="D590" s="13"/>
    </row>
    <row r="591" ht="11.25" hidden="1">
      <c r="D591" s="13"/>
    </row>
    <row r="592" ht="11.25" hidden="1">
      <c r="D592" s="13"/>
    </row>
    <row r="593" ht="11.25" hidden="1">
      <c r="D593" s="13"/>
    </row>
    <row r="594" ht="11.25" hidden="1">
      <c r="D594" s="13"/>
    </row>
    <row r="595" ht="11.25" hidden="1">
      <c r="D595" s="13"/>
    </row>
    <row r="596" ht="11.25" hidden="1">
      <c r="D596" s="13"/>
    </row>
    <row r="597" ht="11.25" hidden="1">
      <c r="D597" s="13"/>
    </row>
    <row r="598" ht="11.25" hidden="1">
      <c r="D598" s="13"/>
    </row>
    <row r="599" ht="11.25" hidden="1">
      <c r="D599" s="13"/>
    </row>
    <row r="600" ht="11.25" hidden="1">
      <c r="D600" s="13"/>
    </row>
    <row r="601" ht="11.25" hidden="1">
      <c r="D601" s="13"/>
    </row>
    <row r="602" ht="11.25" hidden="1">
      <c r="D602" s="13"/>
    </row>
    <row r="603" ht="11.25" hidden="1">
      <c r="D603" s="13"/>
    </row>
    <row r="604" ht="11.25" hidden="1">
      <c r="D604" s="13"/>
    </row>
    <row r="605" ht="11.25" hidden="1">
      <c r="D605" s="13"/>
    </row>
    <row r="606" ht="11.25" hidden="1">
      <c r="D606" s="13"/>
    </row>
    <row r="607" ht="11.25" hidden="1">
      <c r="D607" s="13"/>
    </row>
    <row r="608" ht="11.25" hidden="1">
      <c r="D608" s="13"/>
    </row>
    <row r="609" ht="11.25" hidden="1">
      <c r="D609" s="13"/>
    </row>
    <row r="610" ht="11.25" hidden="1">
      <c r="D610" s="13"/>
    </row>
    <row r="611" ht="11.25" hidden="1">
      <c r="D611" s="13"/>
    </row>
    <row r="612" ht="11.25" hidden="1">
      <c r="D612" s="13"/>
    </row>
    <row r="613" ht="11.25" hidden="1">
      <c r="D613" s="13"/>
    </row>
    <row r="614" ht="11.25" hidden="1">
      <c r="D614" s="13"/>
    </row>
    <row r="615" ht="11.25" hidden="1">
      <c r="D615" s="13"/>
    </row>
    <row r="616" ht="11.25" hidden="1">
      <c r="D616" s="13"/>
    </row>
    <row r="617" ht="11.25" hidden="1">
      <c r="D617" s="13"/>
    </row>
    <row r="618" ht="11.25" hidden="1">
      <c r="D618" s="13"/>
    </row>
    <row r="619" ht="11.25" hidden="1">
      <c r="D619" s="13"/>
    </row>
    <row r="620" ht="11.25" hidden="1">
      <c r="D620" s="13"/>
    </row>
    <row r="621" ht="11.25" hidden="1">
      <c r="D621" s="13"/>
    </row>
    <row r="622" ht="11.25" hidden="1">
      <c r="D622" s="13"/>
    </row>
    <row r="623" ht="11.25" hidden="1">
      <c r="D623" s="13"/>
    </row>
    <row r="624" ht="11.25" hidden="1">
      <c r="D624" s="13"/>
    </row>
    <row r="625" ht="11.25" hidden="1">
      <c r="D625" s="13"/>
    </row>
    <row r="626" ht="11.25" hidden="1">
      <c r="D626" s="13"/>
    </row>
    <row r="627" ht="11.25" hidden="1">
      <c r="D627" s="13"/>
    </row>
    <row r="628" ht="11.25" hidden="1">
      <c r="D628" s="13"/>
    </row>
    <row r="629" ht="11.25" hidden="1">
      <c r="D629" s="13"/>
    </row>
    <row r="630" ht="11.25" hidden="1">
      <c r="D630" s="13"/>
    </row>
    <row r="631" ht="11.25" hidden="1">
      <c r="D631" s="13"/>
    </row>
    <row r="632" ht="11.25" hidden="1">
      <c r="D632" s="13"/>
    </row>
    <row r="633" ht="11.25" hidden="1">
      <c r="D633" s="13"/>
    </row>
    <row r="634" ht="11.25" hidden="1">
      <c r="D634" s="13"/>
    </row>
    <row r="635" ht="11.25" hidden="1">
      <c r="D635" s="13"/>
    </row>
    <row r="636" ht="11.25" hidden="1">
      <c r="D636" s="13"/>
    </row>
    <row r="637" ht="11.25" hidden="1">
      <c r="D637" s="13"/>
    </row>
    <row r="638" ht="11.25" hidden="1">
      <c r="D638" s="13"/>
    </row>
    <row r="639" ht="11.25" hidden="1">
      <c r="D639" s="13"/>
    </row>
    <row r="640" ht="11.25" hidden="1">
      <c r="D640" s="13"/>
    </row>
    <row r="641" ht="11.25" hidden="1">
      <c r="D641" s="13"/>
    </row>
    <row r="642" ht="11.25" hidden="1">
      <c r="D642" s="13"/>
    </row>
    <row r="643" ht="11.25" hidden="1">
      <c r="D643" s="13"/>
    </row>
    <row r="644" ht="11.25" hidden="1">
      <c r="D644" s="13"/>
    </row>
    <row r="645" ht="11.25" hidden="1">
      <c r="D645" s="13"/>
    </row>
    <row r="646" ht="11.25" hidden="1">
      <c r="D646" s="13"/>
    </row>
    <row r="647" ht="11.25" hidden="1">
      <c r="D647" s="13"/>
    </row>
    <row r="648" ht="11.25" hidden="1">
      <c r="D648" s="13"/>
    </row>
    <row r="649" ht="11.25" hidden="1">
      <c r="D649" s="13"/>
    </row>
    <row r="650" ht="11.25" hidden="1">
      <c r="D650" s="13"/>
    </row>
    <row r="651" ht="11.25" hidden="1">
      <c r="D651" s="13"/>
    </row>
    <row r="652" ht="11.25" hidden="1">
      <c r="D652" s="13"/>
    </row>
    <row r="653" ht="11.25" hidden="1">
      <c r="D653" s="13"/>
    </row>
    <row r="654" ht="11.25" hidden="1">
      <c r="D654" s="13"/>
    </row>
    <row r="655" ht="11.25" hidden="1">
      <c r="D655" s="13"/>
    </row>
    <row r="656" ht="11.25" hidden="1">
      <c r="D656" s="13"/>
    </row>
    <row r="657" ht="11.25" hidden="1">
      <c r="D657" s="13"/>
    </row>
    <row r="658" ht="11.25" hidden="1">
      <c r="D658" s="13"/>
    </row>
    <row r="659" ht="11.25" hidden="1">
      <c r="D659" s="13"/>
    </row>
    <row r="660" ht="11.25" hidden="1">
      <c r="D660" s="13"/>
    </row>
    <row r="661" ht="11.25" hidden="1">
      <c r="D661" s="13"/>
    </row>
    <row r="662" ht="11.25" hidden="1">
      <c r="D662" s="13"/>
    </row>
    <row r="663" ht="11.25" hidden="1">
      <c r="D663" s="13"/>
    </row>
    <row r="664" ht="11.25" hidden="1">
      <c r="D664" s="13"/>
    </row>
    <row r="665" ht="11.25" hidden="1">
      <c r="D665" s="13"/>
    </row>
    <row r="666" ht="11.25" hidden="1">
      <c r="D666" s="13"/>
    </row>
    <row r="667" ht="11.25" hidden="1">
      <c r="D667" s="13"/>
    </row>
    <row r="668" ht="11.25" hidden="1">
      <c r="D668" s="13"/>
    </row>
    <row r="669" ht="11.25" hidden="1">
      <c r="D669" s="13"/>
    </row>
    <row r="670" ht="11.25" hidden="1">
      <c r="D670" s="13"/>
    </row>
    <row r="671" ht="11.25" hidden="1">
      <c r="D671" s="13"/>
    </row>
    <row r="672" ht="11.25" hidden="1">
      <c r="D672" s="13"/>
    </row>
    <row r="673" ht="11.25" hidden="1">
      <c r="D673" s="13"/>
    </row>
    <row r="674" ht="11.25" hidden="1">
      <c r="D674" s="13"/>
    </row>
    <row r="675" ht="11.25" hidden="1">
      <c r="D675" s="13"/>
    </row>
    <row r="676" ht="11.25" hidden="1">
      <c r="D676" s="13"/>
    </row>
    <row r="677" ht="11.25" hidden="1">
      <c r="D677" s="13"/>
    </row>
    <row r="678" ht="11.25" hidden="1">
      <c r="D678" s="13"/>
    </row>
    <row r="679" ht="11.25" hidden="1">
      <c r="D679" s="13"/>
    </row>
    <row r="680" ht="11.25" hidden="1">
      <c r="D680" s="13"/>
    </row>
    <row r="681" ht="11.25" hidden="1">
      <c r="D681" s="13"/>
    </row>
    <row r="682" ht="11.25" hidden="1">
      <c r="D682" s="13"/>
    </row>
    <row r="683" ht="11.25" hidden="1">
      <c r="D683" s="13"/>
    </row>
    <row r="684" ht="11.25" hidden="1">
      <c r="D684" s="13"/>
    </row>
    <row r="685" ht="11.25" hidden="1">
      <c r="D685" s="13"/>
    </row>
    <row r="686" ht="11.25" hidden="1">
      <c r="D686" s="13"/>
    </row>
    <row r="687" ht="11.25" hidden="1">
      <c r="D687" s="13"/>
    </row>
    <row r="688" ht="11.25" hidden="1">
      <c r="D688" s="13"/>
    </row>
    <row r="689" ht="11.25" hidden="1">
      <c r="D689" s="13"/>
    </row>
    <row r="690" ht="11.25" hidden="1">
      <c r="D690" s="13"/>
    </row>
    <row r="691" ht="11.25" hidden="1">
      <c r="D691" s="13"/>
    </row>
    <row r="692" ht="11.25" hidden="1">
      <c r="D692" s="13"/>
    </row>
    <row r="693" ht="11.25" hidden="1">
      <c r="D693" s="13"/>
    </row>
    <row r="694" ht="11.25" hidden="1">
      <c r="D694" s="13"/>
    </row>
    <row r="695" ht="11.25" hidden="1">
      <c r="D695" s="13"/>
    </row>
    <row r="696" ht="11.25" hidden="1">
      <c r="D696" s="13"/>
    </row>
    <row r="697" ht="11.25" hidden="1">
      <c r="D697" s="13"/>
    </row>
    <row r="698" ht="11.25" hidden="1">
      <c r="D698" s="13"/>
    </row>
    <row r="699" ht="11.25" hidden="1">
      <c r="D699" s="13"/>
    </row>
    <row r="700" ht="11.25" hidden="1">
      <c r="D700" s="13"/>
    </row>
    <row r="701" ht="11.25" hidden="1">
      <c r="D701" s="13"/>
    </row>
    <row r="702" ht="11.25" hidden="1">
      <c r="D702" s="13"/>
    </row>
    <row r="703" ht="11.25" hidden="1">
      <c r="D703" s="13"/>
    </row>
    <row r="704" ht="11.25" hidden="1">
      <c r="D704" s="13"/>
    </row>
    <row r="705" ht="11.25" hidden="1">
      <c r="D705" s="13"/>
    </row>
    <row r="706" ht="11.25" hidden="1">
      <c r="D706" s="13"/>
    </row>
    <row r="707" ht="11.25" hidden="1">
      <c r="D707" s="13"/>
    </row>
    <row r="708" ht="11.25" hidden="1">
      <c r="D708" s="13"/>
    </row>
    <row r="709" ht="11.25" hidden="1">
      <c r="D709" s="13"/>
    </row>
    <row r="710" ht="11.25" hidden="1">
      <c r="D710" s="13"/>
    </row>
    <row r="711" ht="11.25" hidden="1">
      <c r="D711" s="13"/>
    </row>
    <row r="712" ht="11.25" hidden="1">
      <c r="D712" s="13"/>
    </row>
    <row r="713" ht="11.25" hidden="1">
      <c r="D713" s="13"/>
    </row>
    <row r="714" ht="11.25" hidden="1">
      <c r="D714" s="13"/>
    </row>
    <row r="715" ht="11.25" hidden="1">
      <c r="D715" s="13"/>
    </row>
    <row r="716" ht="11.25" hidden="1">
      <c r="D716" s="13"/>
    </row>
    <row r="717" ht="11.25" hidden="1">
      <c r="D717" s="13"/>
    </row>
    <row r="718" ht="11.25" hidden="1">
      <c r="D718" s="13"/>
    </row>
    <row r="719" ht="11.25" hidden="1">
      <c r="D719" s="13"/>
    </row>
    <row r="720" ht="11.25" hidden="1">
      <c r="D720" s="13"/>
    </row>
    <row r="721" ht="11.25" hidden="1">
      <c r="D721" s="13"/>
    </row>
    <row r="722" ht="11.25" hidden="1">
      <c r="D722" s="13"/>
    </row>
    <row r="723" ht="11.25" hidden="1">
      <c r="D723" s="13"/>
    </row>
    <row r="724" ht="11.25" hidden="1">
      <c r="D724" s="13"/>
    </row>
    <row r="725" ht="11.25" hidden="1">
      <c r="D725" s="13"/>
    </row>
    <row r="726" ht="11.25" hidden="1">
      <c r="D726" s="13"/>
    </row>
    <row r="727" ht="11.25" hidden="1">
      <c r="D727" s="13"/>
    </row>
    <row r="728" ht="11.25" hidden="1">
      <c r="D728" s="13"/>
    </row>
    <row r="729" ht="11.25" hidden="1">
      <c r="D729" s="13"/>
    </row>
    <row r="730" ht="11.25" hidden="1">
      <c r="D730" s="13"/>
    </row>
    <row r="731" ht="11.25" hidden="1">
      <c r="D731" s="13"/>
    </row>
    <row r="732" ht="11.25" hidden="1">
      <c r="D732" s="13"/>
    </row>
    <row r="733" ht="11.25" hidden="1">
      <c r="D733" s="13"/>
    </row>
    <row r="734" ht="11.25" hidden="1">
      <c r="D734" s="13"/>
    </row>
    <row r="735" ht="11.25" hidden="1">
      <c r="D735" s="13"/>
    </row>
    <row r="736" ht="11.25" hidden="1">
      <c r="D736" s="13"/>
    </row>
    <row r="737" ht="11.25" hidden="1">
      <c r="D737" s="13"/>
    </row>
    <row r="738" ht="11.25" hidden="1">
      <c r="D738" s="13"/>
    </row>
    <row r="739" ht="11.25" hidden="1">
      <c r="D739" s="13"/>
    </row>
    <row r="740" ht="11.25" hidden="1">
      <c r="D740" s="13"/>
    </row>
    <row r="741" ht="11.25" hidden="1">
      <c r="D741" s="13"/>
    </row>
    <row r="742" ht="11.25" hidden="1">
      <c r="D742" s="13"/>
    </row>
    <row r="743" ht="11.25" hidden="1">
      <c r="D743" s="13"/>
    </row>
    <row r="744" ht="11.25" hidden="1">
      <c r="D744" s="13"/>
    </row>
    <row r="745" ht="11.25" hidden="1">
      <c r="D745" s="13"/>
    </row>
    <row r="746" ht="11.25" hidden="1">
      <c r="D746" s="13"/>
    </row>
    <row r="747" ht="11.25" hidden="1">
      <c r="D747" s="13"/>
    </row>
    <row r="748" ht="11.25" hidden="1">
      <c r="D748" s="13"/>
    </row>
    <row r="749" ht="11.25" hidden="1">
      <c r="D749" s="13"/>
    </row>
    <row r="750" ht="11.25" hidden="1">
      <c r="D750" s="13"/>
    </row>
    <row r="751" ht="11.25" hidden="1">
      <c r="D751" s="13"/>
    </row>
    <row r="752" ht="11.25" hidden="1">
      <c r="D752" s="13"/>
    </row>
    <row r="753" ht="11.25" hidden="1">
      <c r="D753" s="13"/>
    </row>
    <row r="754" ht="11.25" hidden="1">
      <c r="D754" s="13"/>
    </row>
    <row r="755" ht="11.25" hidden="1">
      <c r="D755" s="13"/>
    </row>
    <row r="756" ht="11.25" hidden="1">
      <c r="D756" s="13"/>
    </row>
    <row r="757" ht="11.25" hidden="1">
      <c r="D757" s="13"/>
    </row>
    <row r="758" ht="11.25" hidden="1">
      <c r="D758" s="13"/>
    </row>
    <row r="759" ht="11.25" hidden="1">
      <c r="D759" s="13"/>
    </row>
    <row r="760" ht="11.25" hidden="1">
      <c r="D760" s="13"/>
    </row>
    <row r="761" ht="11.25" hidden="1">
      <c r="D761" s="13"/>
    </row>
    <row r="762" ht="11.25" hidden="1">
      <c r="D762" s="13"/>
    </row>
    <row r="763" ht="11.25" hidden="1">
      <c r="D763" s="13"/>
    </row>
    <row r="764" ht="11.25" hidden="1">
      <c r="D764" s="13"/>
    </row>
    <row r="765" ht="11.25" hidden="1">
      <c r="D765" s="13"/>
    </row>
    <row r="766" ht="11.25" hidden="1">
      <c r="D766" s="13"/>
    </row>
    <row r="767" ht="11.25" hidden="1">
      <c r="D767" s="13"/>
    </row>
    <row r="768" ht="11.25" hidden="1">
      <c r="D768" s="13"/>
    </row>
    <row r="769" ht="11.25" hidden="1">
      <c r="D769" s="13"/>
    </row>
    <row r="770" ht="11.25" hidden="1">
      <c r="D770" s="13"/>
    </row>
    <row r="771" ht="11.25" hidden="1">
      <c r="D771" s="13"/>
    </row>
    <row r="772" ht="11.25" hidden="1">
      <c r="D772" s="13"/>
    </row>
    <row r="773" ht="11.25" hidden="1">
      <c r="D773" s="13"/>
    </row>
    <row r="774" ht="11.25" hidden="1">
      <c r="D774" s="13"/>
    </row>
    <row r="775" ht="11.25" hidden="1">
      <c r="D775" s="13"/>
    </row>
    <row r="776" ht="11.25" hidden="1">
      <c r="D776" s="13"/>
    </row>
    <row r="777" ht="11.25" hidden="1">
      <c r="D777" s="13"/>
    </row>
    <row r="778" ht="11.25" hidden="1">
      <c r="D778" s="13"/>
    </row>
    <row r="779" ht="11.25" hidden="1">
      <c r="D779" s="13"/>
    </row>
    <row r="780" ht="11.25" hidden="1">
      <c r="D780" s="13"/>
    </row>
    <row r="781" ht="11.25" hidden="1">
      <c r="D781" s="13"/>
    </row>
    <row r="782" ht="11.25" hidden="1">
      <c r="D782" s="13"/>
    </row>
    <row r="783" ht="11.25" hidden="1">
      <c r="D783" s="13"/>
    </row>
    <row r="784" ht="11.25" hidden="1">
      <c r="D784" s="13"/>
    </row>
    <row r="785" ht="11.25" hidden="1">
      <c r="D785" s="13"/>
    </row>
    <row r="786" ht="11.25" hidden="1">
      <c r="D786" s="13"/>
    </row>
    <row r="787" ht="11.25" hidden="1">
      <c r="D787" s="13"/>
    </row>
    <row r="788" ht="11.25" hidden="1">
      <c r="D788" s="13"/>
    </row>
    <row r="789" ht="11.25" hidden="1">
      <c r="D789" s="13"/>
    </row>
    <row r="790" ht="11.25" hidden="1">
      <c r="D790" s="13"/>
    </row>
    <row r="791" ht="11.25" hidden="1">
      <c r="D791" s="13"/>
    </row>
    <row r="792" ht="11.25" hidden="1">
      <c r="D792" s="13"/>
    </row>
    <row r="793" ht="11.25" hidden="1">
      <c r="D793" s="13"/>
    </row>
    <row r="794" ht="11.25" hidden="1">
      <c r="D794" s="13"/>
    </row>
    <row r="795" ht="11.25" hidden="1">
      <c r="D795" s="13"/>
    </row>
    <row r="796" ht="11.25" hidden="1">
      <c r="D796" s="13"/>
    </row>
    <row r="797" ht="11.25" hidden="1">
      <c r="D797" s="13"/>
    </row>
    <row r="798" ht="11.25" hidden="1">
      <c r="D798" s="13"/>
    </row>
    <row r="799" ht="11.25" hidden="1">
      <c r="D799" s="13"/>
    </row>
    <row r="800" ht="11.25" hidden="1">
      <c r="D800" s="13"/>
    </row>
    <row r="801" ht="11.25" hidden="1">
      <c r="D801" s="13"/>
    </row>
    <row r="802" ht="11.25" hidden="1">
      <c r="D802" s="13"/>
    </row>
    <row r="803" ht="11.25" hidden="1">
      <c r="D803" s="13"/>
    </row>
    <row r="804" ht="11.25" hidden="1">
      <c r="D804" s="13"/>
    </row>
    <row r="805" ht="11.25" hidden="1">
      <c r="D805" s="13"/>
    </row>
    <row r="806" ht="11.25" hidden="1">
      <c r="D806" s="13"/>
    </row>
    <row r="807" ht="11.25" hidden="1">
      <c r="D807" s="13"/>
    </row>
    <row r="808" ht="11.25" hidden="1">
      <c r="D808" s="13"/>
    </row>
    <row r="809" ht="11.25" hidden="1">
      <c r="D809" s="13"/>
    </row>
    <row r="810" ht="11.25" hidden="1">
      <c r="D810" s="13"/>
    </row>
    <row r="811" ht="11.25" hidden="1">
      <c r="D811" s="13"/>
    </row>
    <row r="812" ht="11.25" hidden="1">
      <c r="D812" s="13"/>
    </row>
    <row r="813" ht="11.25" hidden="1">
      <c r="D813" s="13"/>
    </row>
    <row r="814" ht="11.25" hidden="1">
      <c r="D814" s="13"/>
    </row>
    <row r="815" ht="11.25" hidden="1">
      <c r="D815" s="13"/>
    </row>
    <row r="816" ht="11.25" hidden="1">
      <c r="D816" s="13"/>
    </row>
    <row r="817" ht="11.25" hidden="1">
      <c r="D817" s="13"/>
    </row>
    <row r="818" ht="11.25" hidden="1">
      <c r="D818" s="13"/>
    </row>
    <row r="819" ht="11.25" hidden="1">
      <c r="D819" s="13"/>
    </row>
    <row r="820" ht="11.25" hidden="1">
      <c r="D820" s="13"/>
    </row>
    <row r="821" ht="11.25" hidden="1">
      <c r="D821" s="13"/>
    </row>
    <row r="822" ht="11.25" hidden="1">
      <c r="D822" s="13"/>
    </row>
    <row r="823" ht="11.25" hidden="1"/>
    <row r="824" ht="11.25" hidden="1"/>
    <row r="825" ht="11.25" hidden="1"/>
    <row r="826" ht="11.25" hidden="1"/>
    <row r="827" ht="11.25" hidden="1"/>
    <row r="828" ht="11.25" hidden="1"/>
    <row r="829" ht="11.25" hidden="1"/>
    <row r="830" ht="11.25" hidden="1"/>
    <row r="831" ht="11.25" hidden="1"/>
    <row r="832" ht="11.25" hidden="1"/>
    <row r="833" ht="11.25" hidden="1"/>
    <row r="834" ht="11.25" hidden="1"/>
    <row r="835" ht="11.25" hidden="1"/>
    <row r="836" ht="11.25" hidden="1"/>
    <row r="837" ht="11.25" hidden="1"/>
    <row r="838" ht="11.25" hidden="1"/>
    <row r="839" ht="11.25" hidden="1"/>
    <row r="840" ht="11.25" hidden="1"/>
    <row r="841" ht="11.25" hidden="1"/>
    <row r="842" spans="1:66" s="8" customFormat="1" ht="11.25" hidden="1">
      <c r="A842" s="39"/>
      <c r="D842" s="13"/>
      <c r="E842" s="5"/>
      <c r="F842" s="5"/>
      <c r="G842" s="5"/>
      <c r="I842" s="5"/>
      <c r="J842" s="5"/>
      <c r="K842" s="5"/>
      <c r="L842" s="5"/>
      <c r="M842" s="7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11"/>
      <c r="AE842" s="5"/>
      <c r="AF842" s="5"/>
      <c r="AG842" s="5"/>
      <c r="AH842" s="5"/>
      <c r="AI842" s="5"/>
      <c r="AJ842" s="5"/>
      <c r="AK842" s="5"/>
      <c r="AL842" s="5"/>
      <c r="AM842" s="5"/>
      <c r="AN842" s="7"/>
      <c r="AO842" s="5"/>
      <c r="AP842" s="7"/>
      <c r="AQ842" s="5"/>
      <c r="AR842" s="5"/>
      <c r="AS842" s="5"/>
      <c r="AT842" s="5"/>
      <c r="AU842" s="5"/>
      <c r="AV842" s="5"/>
      <c r="AW842" s="5"/>
      <c r="AX842" s="5"/>
      <c r="AY842" s="5"/>
      <c r="AZ842" s="16"/>
      <c r="BA842" s="16"/>
      <c r="BB842" s="16"/>
      <c r="BC842" s="16"/>
      <c r="BD842" s="5"/>
      <c r="BE842" s="5"/>
      <c r="BF842" s="5"/>
      <c r="BG842" s="5"/>
      <c r="BH842" s="5"/>
      <c r="BI842" s="5"/>
      <c r="BJ842" s="5"/>
      <c r="BK842" s="13"/>
      <c r="BL842" s="13"/>
      <c r="BM842" s="13"/>
      <c r="BN842" s="5"/>
    </row>
    <row r="843" spans="1:66" s="8" customFormat="1" ht="11.25" hidden="1">
      <c r="A843" s="39"/>
      <c r="D843" s="13"/>
      <c r="E843" s="5"/>
      <c r="F843" s="5"/>
      <c r="G843" s="5"/>
      <c r="I843" s="5"/>
      <c r="J843" s="5"/>
      <c r="K843" s="5"/>
      <c r="L843" s="5"/>
      <c r="M843" s="7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11"/>
      <c r="AE843" s="5"/>
      <c r="AF843" s="5"/>
      <c r="AG843" s="5"/>
      <c r="AH843" s="5"/>
      <c r="AI843" s="5"/>
      <c r="AJ843" s="5"/>
      <c r="AK843" s="5"/>
      <c r="AL843" s="5"/>
      <c r="AM843" s="5"/>
      <c r="AN843" s="7"/>
      <c r="AO843" s="5"/>
      <c r="AP843" s="7"/>
      <c r="AQ843" s="5"/>
      <c r="AR843" s="5"/>
      <c r="AS843" s="5"/>
      <c r="AT843" s="5"/>
      <c r="AU843" s="5"/>
      <c r="AV843" s="5"/>
      <c r="AW843" s="5"/>
      <c r="AX843" s="5"/>
      <c r="AY843" s="5"/>
      <c r="AZ843" s="16"/>
      <c r="BA843" s="16"/>
      <c r="BB843" s="16"/>
      <c r="BC843" s="16"/>
      <c r="BD843" s="5"/>
      <c r="BE843" s="5"/>
      <c r="BF843" s="5"/>
      <c r="BG843" s="5"/>
      <c r="BH843" s="5"/>
      <c r="BI843" s="5"/>
      <c r="BJ843" s="5"/>
      <c r="BK843" s="13"/>
      <c r="BL843" s="13"/>
      <c r="BM843" s="13"/>
      <c r="BN843" s="5"/>
    </row>
    <row r="844" spans="1:66" s="8" customFormat="1" ht="11.25" hidden="1">
      <c r="A844" s="39"/>
      <c r="D844" s="13"/>
      <c r="E844" s="5"/>
      <c r="F844" s="5"/>
      <c r="G844" s="5"/>
      <c r="I844" s="5"/>
      <c r="J844" s="5"/>
      <c r="K844" s="5"/>
      <c r="L844" s="5"/>
      <c r="M844" s="7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11"/>
      <c r="AE844" s="5"/>
      <c r="AF844" s="5"/>
      <c r="AG844" s="5"/>
      <c r="AH844" s="5"/>
      <c r="AI844" s="5"/>
      <c r="AJ844" s="5"/>
      <c r="AK844" s="5"/>
      <c r="AL844" s="5"/>
      <c r="AM844" s="5"/>
      <c r="AN844" s="7"/>
      <c r="AO844" s="5"/>
      <c r="AP844" s="7"/>
      <c r="AQ844" s="5"/>
      <c r="AR844" s="5"/>
      <c r="AS844" s="5"/>
      <c r="AT844" s="5"/>
      <c r="AU844" s="5"/>
      <c r="AV844" s="5"/>
      <c r="AW844" s="5"/>
      <c r="AX844" s="5"/>
      <c r="AY844" s="5"/>
      <c r="AZ844" s="16"/>
      <c r="BA844" s="16"/>
      <c r="BB844" s="16"/>
      <c r="BC844" s="16"/>
      <c r="BD844" s="5"/>
      <c r="BE844" s="5"/>
      <c r="BF844" s="5"/>
      <c r="BG844" s="5"/>
      <c r="BH844" s="5"/>
      <c r="BI844" s="5"/>
      <c r="BJ844" s="5"/>
      <c r="BK844" s="13"/>
      <c r="BL844" s="13"/>
      <c r="BM844" s="13"/>
      <c r="BN844" s="5"/>
    </row>
    <row r="845" spans="1:66" s="8" customFormat="1" ht="11.25" hidden="1">
      <c r="A845" s="39"/>
      <c r="D845" s="13"/>
      <c r="E845" s="5"/>
      <c r="F845" s="5"/>
      <c r="G845" s="5"/>
      <c r="I845" s="5"/>
      <c r="J845" s="5"/>
      <c r="K845" s="5"/>
      <c r="L845" s="5"/>
      <c r="M845" s="7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11"/>
      <c r="AE845" s="5"/>
      <c r="AF845" s="5"/>
      <c r="AG845" s="5"/>
      <c r="AH845" s="5"/>
      <c r="AI845" s="5"/>
      <c r="AJ845" s="5"/>
      <c r="AK845" s="5"/>
      <c r="AL845" s="5"/>
      <c r="AM845" s="5"/>
      <c r="AN845" s="7"/>
      <c r="AO845" s="5"/>
      <c r="AP845" s="7"/>
      <c r="AQ845" s="5"/>
      <c r="AR845" s="5"/>
      <c r="AS845" s="5"/>
      <c r="AT845" s="5"/>
      <c r="AU845" s="5"/>
      <c r="AV845" s="5"/>
      <c r="AW845" s="5"/>
      <c r="AX845" s="5"/>
      <c r="AY845" s="5"/>
      <c r="AZ845" s="16"/>
      <c r="BA845" s="16"/>
      <c r="BB845" s="16"/>
      <c r="BC845" s="16"/>
      <c r="BD845" s="5"/>
      <c r="BE845" s="5"/>
      <c r="BF845" s="5"/>
      <c r="BG845" s="5"/>
      <c r="BH845" s="5"/>
      <c r="BI845" s="5"/>
      <c r="BJ845" s="5"/>
      <c r="BK845" s="13"/>
      <c r="BL845" s="13"/>
      <c r="BM845" s="13"/>
      <c r="BN845" s="5"/>
    </row>
    <row r="846" spans="1:66" s="8" customFormat="1" ht="11.25" hidden="1">
      <c r="A846" s="39"/>
      <c r="D846" s="13"/>
      <c r="E846" s="5"/>
      <c r="F846" s="5"/>
      <c r="G846" s="5"/>
      <c r="I846" s="5"/>
      <c r="J846" s="5"/>
      <c r="K846" s="5"/>
      <c r="L846" s="5"/>
      <c r="M846" s="7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11"/>
      <c r="AE846" s="5"/>
      <c r="AF846" s="5"/>
      <c r="AG846" s="5"/>
      <c r="AH846" s="5"/>
      <c r="AI846" s="5"/>
      <c r="AJ846" s="5"/>
      <c r="AK846" s="5"/>
      <c r="AL846" s="5"/>
      <c r="AM846" s="5"/>
      <c r="AN846" s="7"/>
      <c r="AO846" s="5"/>
      <c r="AP846" s="7"/>
      <c r="AQ846" s="5"/>
      <c r="AR846" s="5"/>
      <c r="AS846" s="5"/>
      <c r="AT846" s="5"/>
      <c r="AU846" s="5"/>
      <c r="AV846" s="5"/>
      <c r="AW846" s="5"/>
      <c r="AX846" s="5"/>
      <c r="AY846" s="5"/>
      <c r="AZ846" s="16"/>
      <c r="BA846" s="16"/>
      <c r="BB846" s="16"/>
      <c r="BC846" s="16"/>
      <c r="BD846" s="5"/>
      <c r="BE846" s="5"/>
      <c r="BF846" s="5"/>
      <c r="BG846" s="5"/>
      <c r="BH846" s="5"/>
      <c r="BI846" s="5"/>
      <c r="BJ846" s="5"/>
      <c r="BK846" s="13"/>
      <c r="BL846" s="13"/>
      <c r="BM846" s="13"/>
      <c r="BN846" s="5"/>
    </row>
    <row r="847" spans="1:66" s="8" customFormat="1" ht="11.25" hidden="1">
      <c r="A847" s="39"/>
      <c r="D847" s="13"/>
      <c r="E847" s="5"/>
      <c r="F847" s="5"/>
      <c r="G847" s="5"/>
      <c r="I847" s="5"/>
      <c r="J847" s="5"/>
      <c r="K847" s="5"/>
      <c r="L847" s="5"/>
      <c r="M847" s="7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11"/>
      <c r="AE847" s="5"/>
      <c r="AF847" s="5"/>
      <c r="AG847" s="5"/>
      <c r="AH847" s="5"/>
      <c r="AI847" s="5"/>
      <c r="AJ847" s="5"/>
      <c r="AK847" s="5"/>
      <c r="AL847" s="5"/>
      <c r="AM847" s="5"/>
      <c r="AN847" s="7"/>
      <c r="AO847" s="5"/>
      <c r="AP847" s="7"/>
      <c r="AQ847" s="5"/>
      <c r="AR847" s="5"/>
      <c r="AS847" s="5"/>
      <c r="AT847" s="5"/>
      <c r="AU847" s="5"/>
      <c r="AV847" s="5"/>
      <c r="AW847" s="5"/>
      <c r="AX847" s="5"/>
      <c r="AY847" s="5"/>
      <c r="AZ847" s="16"/>
      <c r="BA847" s="16"/>
      <c r="BB847" s="16"/>
      <c r="BC847" s="16"/>
      <c r="BD847" s="5"/>
      <c r="BE847" s="5"/>
      <c r="BF847" s="5"/>
      <c r="BG847" s="5"/>
      <c r="BH847" s="5"/>
      <c r="BI847" s="5"/>
      <c r="BJ847" s="5"/>
      <c r="BK847" s="13"/>
      <c r="BL847" s="13"/>
      <c r="BM847" s="13"/>
      <c r="BN847" s="5"/>
    </row>
    <row r="848" spans="1:66" s="8" customFormat="1" ht="11.25" hidden="1">
      <c r="A848" s="39"/>
      <c r="D848" s="13"/>
      <c r="E848" s="5"/>
      <c r="F848" s="5"/>
      <c r="G848" s="5"/>
      <c r="I848" s="5"/>
      <c r="J848" s="5"/>
      <c r="K848" s="5"/>
      <c r="L848" s="5"/>
      <c r="M848" s="7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11"/>
      <c r="AE848" s="5"/>
      <c r="AF848" s="5"/>
      <c r="AG848" s="5"/>
      <c r="AH848" s="5"/>
      <c r="AI848" s="5"/>
      <c r="AJ848" s="5"/>
      <c r="AK848" s="5"/>
      <c r="AL848" s="5"/>
      <c r="AM848" s="5"/>
      <c r="AN848" s="7"/>
      <c r="AO848" s="5"/>
      <c r="AP848" s="7"/>
      <c r="AQ848" s="5"/>
      <c r="AR848" s="5"/>
      <c r="AS848" s="5"/>
      <c r="AT848" s="5"/>
      <c r="AU848" s="5"/>
      <c r="AV848" s="5"/>
      <c r="AW848" s="5"/>
      <c r="AX848" s="5"/>
      <c r="AY848" s="5"/>
      <c r="AZ848" s="16"/>
      <c r="BA848" s="16"/>
      <c r="BB848" s="16"/>
      <c r="BC848" s="16"/>
      <c r="BD848" s="5"/>
      <c r="BE848" s="5"/>
      <c r="BF848" s="5"/>
      <c r="BG848" s="5"/>
      <c r="BH848" s="5"/>
      <c r="BI848" s="5"/>
      <c r="BJ848" s="5"/>
      <c r="BK848" s="13"/>
      <c r="BL848" s="13"/>
      <c r="BM848" s="13"/>
      <c r="BN848" s="5"/>
    </row>
    <row r="849" spans="1:66" s="8" customFormat="1" ht="11.25" hidden="1">
      <c r="A849" s="39"/>
      <c r="D849" s="13"/>
      <c r="E849" s="5"/>
      <c r="F849" s="5"/>
      <c r="G849" s="5"/>
      <c r="I849" s="5"/>
      <c r="J849" s="5"/>
      <c r="K849" s="5"/>
      <c r="L849" s="5"/>
      <c r="M849" s="7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11"/>
      <c r="AE849" s="5"/>
      <c r="AF849" s="5"/>
      <c r="AG849" s="5"/>
      <c r="AH849" s="5"/>
      <c r="AI849" s="5"/>
      <c r="AJ849" s="5"/>
      <c r="AK849" s="5"/>
      <c r="AL849" s="5"/>
      <c r="AM849" s="5"/>
      <c r="AN849" s="7"/>
      <c r="AO849" s="5"/>
      <c r="AP849" s="7"/>
      <c r="AQ849" s="5"/>
      <c r="AR849" s="5"/>
      <c r="AS849" s="5"/>
      <c r="AT849" s="5"/>
      <c r="AU849" s="5"/>
      <c r="AV849" s="5"/>
      <c r="AW849" s="5"/>
      <c r="AX849" s="5"/>
      <c r="AY849" s="5"/>
      <c r="AZ849" s="16"/>
      <c r="BA849" s="16"/>
      <c r="BB849" s="16"/>
      <c r="BC849" s="16"/>
      <c r="BD849" s="5"/>
      <c r="BE849" s="5"/>
      <c r="BF849" s="5"/>
      <c r="BG849" s="5"/>
      <c r="BH849" s="5"/>
      <c r="BI849" s="5"/>
      <c r="BJ849" s="5"/>
      <c r="BK849" s="13"/>
      <c r="BL849" s="13"/>
      <c r="BM849" s="13"/>
      <c r="BN849" s="5"/>
    </row>
    <row r="850" spans="1:66" s="8" customFormat="1" ht="11.25" hidden="1">
      <c r="A850" s="39"/>
      <c r="D850" s="13"/>
      <c r="E850" s="5"/>
      <c r="F850" s="5"/>
      <c r="G850" s="5"/>
      <c r="I850" s="5"/>
      <c r="J850" s="5"/>
      <c r="K850" s="5"/>
      <c r="L850" s="5"/>
      <c r="M850" s="7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11"/>
      <c r="AE850" s="5"/>
      <c r="AF850" s="5"/>
      <c r="AG850" s="5"/>
      <c r="AH850" s="5"/>
      <c r="AI850" s="5"/>
      <c r="AJ850" s="5"/>
      <c r="AK850" s="5"/>
      <c r="AL850" s="5"/>
      <c r="AM850" s="5"/>
      <c r="AN850" s="7"/>
      <c r="AO850" s="5"/>
      <c r="AP850" s="7"/>
      <c r="AQ850" s="5"/>
      <c r="AR850" s="5"/>
      <c r="AS850" s="5"/>
      <c r="AT850" s="5"/>
      <c r="AU850" s="5"/>
      <c r="AV850" s="5"/>
      <c r="AW850" s="5"/>
      <c r="AX850" s="5"/>
      <c r="AY850" s="5"/>
      <c r="AZ850" s="16"/>
      <c r="BA850" s="16"/>
      <c r="BB850" s="16"/>
      <c r="BC850" s="16"/>
      <c r="BD850" s="5"/>
      <c r="BE850" s="5"/>
      <c r="BF850" s="5"/>
      <c r="BG850" s="5"/>
      <c r="BH850" s="5"/>
      <c r="BI850" s="5"/>
      <c r="BJ850" s="5"/>
      <c r="BK850" s="13"/>
      <c r="BL850" s="13"/>
      <c r="BM850" s="13"/>
      <c r="BN850" s="5"/>
    </row>
    <row r="851" spans="1:66" s="8" customFormat="1" ht="11.25" hidden="1">
      <c r="A851" s="39"/>
      <c r="D851" s="13"/>
      <c r="E851" s="5"/>
      <c r="F851" s="5"/>
      <c r="G851" s="5"/>
      <c r="I851" s="5"/>
      <c r="J851" s="5"/>
      <c r="K851" s="5"/>
      <c r="L851" s="5"/>
      <c r="M851" s="7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11"/>
      <c r="AE851" s="5"/>
      <c r="AF851" s="5"/>
      <c r="AG851" s="5"/>
      <c r="AH851" s="5"/>
      <c r="AI851" s="5"/>
      <c r="AJ851" s="5"/>
      <c r="AK851" s="5"/>
      <c r="AL851" s="5"/>
      <c r="AM851" s="5"/>
      <c r="AN851" s="7"/>
      <c r="AO851" s="5"/>
      <c r="AP851" s="7"/>
      <c r="AQ851" s="5"/>
      <c r="AR851" s="5"/>
      <c r="AS851" s="5"/>
      <c r="AT851" s="5"/>
      <c r="AU851" s="5"/>
      <c r="AV851" s="5"/>
      <c r="AW851" s="5"/>
      <c r="AX851" s="5"/>
      <c r="AY851" s="5"/>
      <c r="AZ851" s="16"/>
      <c r="BA851" s="16"/>
      <c r="BB851" s="16"/>
      <c r="BC851" s="16"/>
      <c r="BD851" s="5"/>
      <c r="BE851" s="5"/>
      <c r="BF851" s="5"/>
      <c r="BG851" s="5"/>
      <c r="BH851" s="5"/>
      <c r="BI851" s="5"/>
      <c r="BJ851" s="5"/>
      <c r="BK851" s="13"/>
      <c r="BL851" s="13"/>
      <c r="BM851" s="13"/>
      <c r="BN851" s="5"/>
    </row>
    <row r="852" spans="1:66" s="8" customFormat="1" ht="11.25" hidden="1">
      <c r="A852" s="39"/>
      <c r="D852" s="13"/>
      <c r="E852" s="5"/>
      <c r="F852" s="5"/>
      <c r="G852" s="5"/>
      <c r="I852" s="5"/>
      <c r="J852" s="5"/>
      <c r="K852" s="5"/>
      <c r="L852" s="5"/>
      <c r="M852" s="7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11"/>
      <c r="AE852" s="5"/>
      <c r="AF852" s="5"/>
      <c r="AG852" s="5"/>
      <c r="AH852" s="5"/>
      <c r="AI852" s="5"/>
      <c r="AJ852" s="5"/>
      <c r="AK852" s="5"/>
      <c r="AL852" s="5"/>
      <c r="AM852" s="5"/>
      <c r="AN852" s="7"/>
      <c r="AO852" s="5"/>
      <c r="AP852" s="7"/>
      <c r="AQ852" s="5"/>
      <c r="AR852" s="5"/>
      <c r="AS852" s="5"/>
      <c r="AT852" s="5"/>
      <c r="AU852" s="5"/>
      <c r="AV852" s="5"/>
      <c r="AW852" s="5"/>
      <c r="AX852" s="5"/>
      <c r="AY852" s="5"/>
      <c r="AZ852" s="16"/>
      <c r="BA852" s="16"/>
      <c r="BB852" s="16"/>
      <c r="BC852" s="16"/>
      <c r="BD852" s="5"/>
      <c r="BE852" s="5"/>
      <c r="BF852" s="5"/>
      <c r="BG852" s="5"/>
      <c r="BH852" s="5"/>
      <c r="BI852" s="5"/>
      <c r="BJ852" s="5"/>
      <c r="BK852" s="13"/>
      <c r="BL852" s="13"/>
      <c r="BM852" s="13"/>
      <c r="BN852" s="5"/>
    </row>
    <row r="853" spans="1:66" s="8" customFormat="1" ht="11.25" hidden="1">
      <c r="A853" s="39"/>
      <c r="D853" s="13"/>
      <c r="E853" s="5"/>
      <c r="F853" s="5"/>
      <c r="G853" s="5"/>
      <c r="I853" s="5"/>
      <c r="J853" s="5"/>
      <c r="K853" s="5"/>
      <c r="L853" s="5"/>
      <c r="M853" s="7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11"/>
      <c r="AE853" s="5"/>
      <c r="AF853" s="5"/>
      <c r="AG853" s="5"/>
      <c r="AH853" s="5"/>
      <c r="AI853" s="5"/>
      <c r="AJ853" s="5"/>
      <c r="AK853" s="5"/>
      <c r="AL853" s="5"/>
      <c r="AM853" s="5"/>
      <c r="AN853" s="7"/>
      <c r="AO853" s="5"/>
      <c r="AP853" s="7"/>
      <c r="AQ853" s="5"/>
      <c r="AR853" s="5"/>
      <c r="AS853" s="5"/>
      <c r="AT853" s="5"/>
      <c r="AU853" s="5"/>
      <c r="AV853" s="5"/>
      <c r="AW853" s="5"/>
      <c r="AX853" s="5"/>
      <c r="AY853" s="5"/>
      <c r="AZ853" s="16"/>
      <c r="BA853" s="16"/>
      <c r="BB853" s="16"/>
      <c r="BC853" s="16"/>
      <c r="BD853" s="5"/>
      <c r="BE853" s="5"/>
      <c r="BF853" s="5"/>
      <c r="BG853" s="5"/>
      <c r="BH853" s="5"/>
      <c r="BI853" s="5"/>
      <c r="BJ853" s="5"/>
      <c r="BK853" s="13"/>
      <c r="BL853" s="13"/>
      <c r="BM853" s="13"/>
      <c r="BN853" s="5"/>
    </row>
    <row r="854" spans="1:66" s="8" customFormat="1" ht="11.25" hidden="1">
      <c r="A854" s="39"/>
      <c r="D854" s="13"/>
      <c r="E854" s="5"/>
      <c r="F854" s="5"/>
      <c r="G854" s="5"/>
      <c r="I854" s="5"/>
      <c r="J854" s="5"/>
      <c r="K854" s="5"/>
      <c r="L854" s="5"/>
      <c r="M854" s="7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11"/>
      <c r="AE854" s="5"/>
      <c r="AF854" s="5"/>
      <c r="AG854" s="5"/>
      <c r="AH854" s="5"/>
      <c r="AI854" s="5"/>
      <c r="AJ854" s="5"/>
      <c r="AK854" s="5"/>
      <c r="AL854" s="5"/>
      <c r="AM854" s="5"/>
      <c r="AN854" s="7"/>
      <c r="AO854" s="5"/>
      <c r="AP854" s="7"/>
      <c r="AQ854" s="5"/>
      <c r="AR854" s="5"/>
      <c r="AS854" s="5"/>
      <c r="AT854" s="5"/>
      <c r="AU854" s="5"/>
      <c r="AV854" s="5"/>
      <c r="AW854" s="5"/>
      <c r="AX854" s="5"/>
      <c r="AY854" s="5"/>
      <c r="AZ854" s="16"/>
      <c r="BA854" s="16"/>
      <c r="BB854" s="16"/>
      <c r="BC854" s="16"/>
      <c r="BD854" s="5"/>
      <c r="BE854" s="5"/>
      <c r="BF854" s="5"/>
      <c r="BG854" s="5"/>
      <c r="BH854" s="5"/>
      <c r="BI854" s="5"/>
      <c r="BJ854" s="5"/>
      <c r="BK854" s="13"/>
      <c r="BL854" s="13"/>
      <c r="BM854" s="13"/>
      <c r="BN854" s="5"/>
    </row>
    <row r="855" spans="1:66" s="8" customFormat="1" ht="11.25" hidden="1">
      <c r="A855" s="39"/>
      <c r="D855" s="13"/>
      <c r="E855" s="5"/>
      <c r="F855" s="5"/>
      <c r="G855" s="5"/>
      <c r="I855" s="5"/>
      <c r="J855" s="5"/>
      <c r="K855" s="5"/>
      <c r="L855" s="5"/>
      <c r="M855" s="7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11"/>
      <c r="AE855" s="5"/>
      <c r="AF855" s="5"/>
      <c r="AG855" s="5"/>
      <c r="AH855" s="5"/>
      <c r="AI855" s="5"/>
      <c r="AJ855" s="5"/>
      <c r="AK855" s="5"/>
      <c r="AL855" s="5"/>
      <c r="AM855" s="5"/>
      <c r="AN855" s="7"/>
      <c r="AO855" s="5"/>
      <c r="AP855" s="7"/>
      <c r="AQ855" s="5"/>
      <c r="AR855" s="5"/>
      <c r="AS855" s="5"/>
      <c r="AT855" s="5"/>
      <c r="AU855" s="5"/>
      <c r="AV855" s="5"/>
      <c r="AW855" s="5"/>
      <c r="AX855" s="5"/>
      <c r="AY855" s="5"/>
      <c r="AZ855" s="16"/>
      <c r="BA855" s="16"/>
      <c r="BB855" s="16"/>
      <c r="BC855" s="16"/>
      <c r="BD855" s="5"/>
      <c r="BE855" s="5"/>
      <c r="BF855" s="5"/>
      <c r="BG855" s="5"/>
      <c r="BH855" s="5"/>
      <c r="BI855" s="5"/>
      <c r="BJ855" s="5"/>
      <c r="BK855" s="13"/>
      <c r="BL855" s="13"/>
      <c r="BM855" s="13"/>
      <c r="BN855" s="5"/>
    </row>
    <row r="856" spans="1:66" s="8" customFormat="1" ht="11.25" hidden="1">
      <c r="A856" s="39"/>
      <c r="D856" s="13"/>
      <c r="E856" s="5"/>
      <c r="F856" s="5"/>
      <c r="G856" s="5"/>
      <c r="I856" s="5"/>
      <c r="J856" s="5"/>
      <c r="K856" s="5"/>
      <c r="L856" s="5"/>
      <c r="M856" s="7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11"/>
      <c r="AE856" s="5"/>
      <c r="AF856" s="5"/>
      <c r="AG856" s="5"/>
      <c r="AH856" s="5"/>
      <c r="AI856" s="5"/>
      <c r="AJ856" s="5"/>
      <c r="AK856" s="5"/>
      <c r="AL856" s="5"/>
      <c r="AM856" s="5"/>
      <c r="AN856" s="7"/>
      <c r="AO856" s="5"/>
      <c r="AP856" s="7"/>
      <c r="AQ856" s="5"/>
      <c r="AR856" s="5"/>
      <c r="AS856" s="5"/>
      <c r="AT856" s="5"/>
      <c r="AU856" s="5"/>
      <c r="AV856" s="5"/>
      <c r="AW856" s="5"/>
      <c r="AX856" s="5"/>
      <c r="AY856" s="5"/>
      <c r="AZ856" s="16"/>
      <c r="BA856" s="16"/>
      <c r="BB856" s="16"/>
      <c r="BC856" s="16"/>
      <c r="BD856" s="5"/>
      <c r="BE856" s="5"/>
      <c r="BF856" s="5"/>
      <c r="BG856" s="5"/>
      <c r="BH856" s="5"/>
      <c r="BI856" s="5"/>
      <c r="BJ856" s="5"/>
      <c r="BK856" s="13"/>
      <c r="BL856" s="13"/>
      <c r="BM856" s="13"/>
      <c r="BN856" s="5"/>
    </row>
    <row r="857" spans="1:66" s="8" customFormat="1" ht="11.25" hidden="1">
      <c r="A857" s="39"/>
      <c r="D857" s="13"/>
      <c r="E857" s="5"/>
      <c r="F857" s="5"/>
      <c r="G857" s="5"/>
      <c r="I857" s="5"/>
      <c r="J857" s="5"/>
      <c r="K857" s="5"/>
      <c r="L857" s="5"/>
      <c r="M857" s="7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11"/>
      <c r="AE857" s="5"/>
      <c r="AF857" s="5"/>
      <c r="AG857" s="5"/>
      <c r="AH857" s="5"/>
      <c r="AI857" s="5"/>
      <c r="AJ857" s="5"/>
      <c r="AK857" s="5"/>
      <c r="AL857" s="5"/>
      <c r="AM857" s="5"/>
      <c r="AN857" s="7"/>
      <c r="AO857" s="5"/>
      <c r="AP857" s="7"/>
      <c r="AQ857" s="5"/>
      <c r="AR857" s="5"/>
      <c r="AS857" s="5"/>
      <c r="AT857" s="5"/>
      <c r="AU857" s="5"/>
      <c r="AV857" s="5"/>
      <c r="AW857" s="5"/>
      <c r="AX857" s="5"/>
      <c r="AY857" s="5"/>
      <c r="AZ857" s="16"/>
      <c r="BA857" s="16"/>
      <c r="BB857" s="16"/>
      <c r="BC857" s="16"/>
      <c r="BD857" s="5"/>
      <c r="BE857" s="5"/>
      <c r="BF857" s="5"/>
      <c r="BG857" s="5"/>
      <c r="BH857" s="5"/>
      <c r="BI857" s="5"/>
      <c r="BJ857" s="5"/>
      <c r="BK857" s="13"/>
      <c r="BL857" s="13"/>
      <c r="BM857" s="13"/>
      <c r="BN857" s="5"/>
    </row>
    <row r="858" spans="1:66" s="8" customFormat="1" ht="11.25" hidden="1">
      <c r="A858" s="39"/>
      <c r="D858" s="13"/>
      <c r="E858" s="5"/>
      <c r="F858" s="5"/>
      <c r="G858" s="5"/>
      <c r="I858" s="5"/>
      <c r="J858" s="5"/>
      <c r="K858" s="5"/>
      <c r="L858" s="5"/>
      <c r="M858" s="7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11"/>
      <c r="AE858" s="5"/>
      <c r="AF858" s="5"/>
      <c r="AG858" s="5"/>
      <c r="AH858" s="5"/>
      <c r="AI858" s="5"/>
      <c r="AJ858" s="5"/>
      <c r="AK858" s="5"/>
      <c r="AL858" s="5"/>
      <c r="AM858" s="5"/>
      <c r="AN858" s="7"/>
      <c r="AO858" s="5"/>
      <c r="AP858" s="7"/>
      <c r="AQ858" s="5"/>
      <c r="AR858" s="5"/>
      <c r="AS858" s="5"/>
      <c r="AT858" s="5"/>
      <c r="AU858" s="5"/>
      <c r="AV858" s="5"/>
      <c r="AW858" s="5"/>
      <c r="AX858" s="5"/>
      <c r="AY858" s="5"/>
      <c r="AZ858" s="16"/>
      <c r="BA858" s="16"/>
      <c r="BB858" s="16"/>
      <c r="BC858" s="16"/>
      <c r="BD858" s="5"/>
      <c r="BE858" s="5"/>
      <c r="BF858" s="5"/>
      <c r="BG858" s="5"/>
      <c r="BH858" s="5"/>
      <c r="BI858" s="5"/>
      <c r="BJ858" s="5"/>
      <c r="BK858" s="13"/>
      <c r="BL858" s="13"/>
      <c r="BM858" s="13"/>
      <c r="BN858" s="5"/>
    </row>
    <row r="859" spans="1:66" s="8" customFormat="1" ht="11.25" hidden="1">
      <c r="A859" s="39"/>
      <c r="D859" s="13"/>
      <c r="E859" s="5"/>
      <c r="F859" s="5"/>
      <c r="G859" s="5"/>
      <c r="I859" s="5"/>
      <c r="J859" s="5"/>
      <c r="K859" s="5"/>
      <c r="L859" s="5"/>
      <c r="M859" s="7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11"/>
      <c r="AE859" s="5"/>
      <c r="AF859" s="5"/>
      <c r="AG859" s="5"/>
      <c r="AH859" s="5"/>
      <c r="AI859" s="5"/>
      <c r="AJ859" s="5"/>
      <c r="AK859" s="5"/>
      <c r="AL859" s="5"/>
      <c r="AM859" s="5"/>
      <c r="AN859" s="7"/>
      <c r="AO859" s="5"/>
      <c r="AP859" s="7"/>
      <c r="AQ859" s="5"/>
      <c r="AR859" s="5"/>
      <c r="AS859" s="5"/>
      <c r="AT859" s="5"/>
      <c r="AU859" s="5"/>
      <c r="AV859" s="5"/>
      <c r="AW859" s="5"/>
      <c r="AX859" s="5"/>
      <c r="AY859" s="5"/>
      <c r="AZ859" s="16"/>
      <c r="BA859" s="16"/>
      <c r="BB859" s="16"/>
      <c r="BC859" s="16"/>
      <c r="BD859" s="5"/>
      <c r="BE859" s="5"/>
      <c r="BF859" s="5"/>
      <c r="BG859" s="5"/>
      <c r="BH859" s="5"/>
      <c r="BI859" s="5"/>
      <c r="BJ859" s="5"/>
      <c r="BK859" s="13"/>
      <c r="BL859" s="13"/>
      <c r="BM859" s="13"/>
      <c r="BN859" s="5"/>
    </row>
    <row r="860" spans="1:66" s="8" customFormat="1" ht="11.25" hidden="1">
      <c r="A860" s="39"/>
      <c r="D860" s="13"/>
      <c r="E860" s="5"/>
      <c r="F860" s="5"/>
      <c r="G860" s="5"/>
      <c r="I860" s="5"/>
      <c r="J860" s="5"/>
      <c r="K860" s="5"/>
      <c r="L860" s="5"/>
      <c r="M860" s="7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11"/>
      <c r="AE860" s="5"/>
      <c r="AF860" s="5"/>
      <c r="AG860" s="5"/>
      <c r="AH860" s="5"/>
      <c r="AI860" s="5"/>
      <c r="AJ860" s="5"/>
      <c r="AK860" s="5"/>
      <c r="AL860" s="5"/>
      <c r="AM860" s="5"/>
      <c r="AN860" s="7"/>
      <c r="AO860" s="5"/>
      <c r="AP860" s="7"/>
      <c r="AQ860" s="5"/>
      <c r="AR860" s="5"/>
      <c r="AS860" s="5"/>
      <c r="AT860" s="5"/>
      <c r="AU860" s="5"/>
      <c r="AV860" s="5"/>
      <c r="AW860" s="5"/>
      <c r="AX860" s="5"/>
      <c r="AY860" s="5"/>
      <c r="AZ860" s="16"/>
      <c r="BA860" s="16"/>
      <c r="BB860" s="16"/>
      <c r="BC860" s="16"/>
      <c r="BD860" s="5"/>
      <c r="BE860" s="5"/>
      <c r="BF860" s="5"/>
      <c r="BG860" s="5"/>
      <c r="BH860" s="5"/>
      <c r="BI860" s="5"/>
      <c r="BJ860" s="5"/>
      <c r="BK860" s="13"/>
      <c r="BL860" s="13"/>
      <c r="BM860" s="13"/>
      <c r="BN860" s="5"/>
    </row>
    <row r="861" spans="1:66" s="8" customFormat="1" ht="11.25" hidden="1">
      <c r="A861" s="39"/>
      <c r="D861" s="13"/>
      <c r="E861" s="5"/>
      <c r="F861" s="5"/>
      <c r="G861" s="5"/>
      <c r="I861" s="5"/>
      <c r="J861" s="5"/>
      <c r="K861" s="5"/>
      <c r="L861" s="5"/>
      <c r="M861" s="7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11"/>
      <c r="AE861" s="5"/>
      <c r="AF861" s="5"/>
      <c r="AG861" s="5"/>
      <c r="AH861" s="5"/>
      <c r="AI861" s="5"/>
      <c r="AJ861" s="5"/>
      <c r="AK861" s="5"/>
      <c r="AL861" s="5"/>
      <c r="AM861" s="5"/>
      <c r="AN861" s="7"/>
      <c r="AO861" s="5"/>
      <c r="AP861" s="7"/>
      <c r="AQ861" s="5"/>
      <c r="AR861" s="5"/>
      <c r="AS861" s="5"/>
      <c r="AT861" s="5"/>
      <c r="AU861" s="5"/>
      <c r="AV861" s="5"/>
      <c r="AW861" s="5"/>
      <c r="AX861" s="5"/>
      <c r="AY861" s="5"/>
      <c r="AZ861" s="16"/>
      <c r="BA861" s="16"/>
      <c r="BB861" s="16"/>
      <c r="BC861" s="16"/>
      <c r="BD861" s="5"/>
      <c r="BE861" s="5"/>
      <c r="BF861" s="5"/>
      <c r="BG861" s="5"/>
      <c r="BH861" s="5"/>
      <c r="BI861" s="5"/>
      <c r="BJ861" s="5"/>
      <c r="BK861" s="13"/>
      <c r="BL861" s="13"/>
      <c r="BM861" s="13"/>
      <c r="BN861" s="5"/>
    </row>
    <row r="862" spans="1:66" s="8" customFormat="1" ht="11.25" hidden="1">
      <c r="A862" s="39"/>
      <c r="D862" s="13"/>
      <c r="E862" s="5"/>
      <c r="F862" s="5"/>
      <c r="G862" s="5"/>
      <c r="I862" s="5"/>
      <c r="J862" s="5"/>
      <c r="K862" s="5"/>
      <c r="L862" s="5"/>
      <c r="M862" s="7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11"/>
      <c r="AE862" s="5"/>
      <c r="AF862" s="5"/>
      <c r="AG862" s="5"/>
      <c r="AH862" s="5"/>
      <c r="AI862" s="5"/>
      <c r="AJ862" s="5"/>
      <c r="AK862" s="5"/>
      <c r="AL862" s="5"/>
      <c r="AM862" s="5"/>
      <c r="AN862" s="7"/>
      <c r="AO862" s="5"/>
      <c r="AP862" s="7"/>
      <c r="AQ862" s="5"/>
      <c r="AR862" s="5"/>
      <c r="AS862" s="5"/>
      <c r="AT862" s="5"/>
      <c r="AU862" s="5"/>
      <c r="AV862" s="5"/>
      <c r="AW862" s="5"/>
      <c r="AX862" s="5"/>
      <c r="AY862" s="5"/>
      <c r="AZ862" s="16"/>
      <c r="BA862" s="16"/>
      <c r="BB862" s="16"/>
      <c r="BC862" s="16"/>
      <c r="BD862" s="5"/>
      <c r="BE862" s="5"/>
      <c r="BF862" s="5"/>
      <c r="BG862" s="5"/>
      <c r="BH862" s="5"/>
      <c r="BI862" s="5"/>
      <c r="BJ862" s="5"/>
      <c r="BK862" s="13"/>
      <c r="BL862" s="13"/>
      <c r="BM862" s="13"/>
      <c r="BN862" s="5"/>
    </row>
    <row r="863" spans="1:66" s="8" customFormat="1" ht="11.25" hidden="1">
      <c r="A863" s="39"/>
      <c r="D863" s="13"/>
      <c r="E863" s="5"/>
      <c r="F863" s="5"/>
      <c r="G863" s="5"/>
      <c r="I863" s="5"/>
      <c r="J863" s="5"/>
      <c r="K863" s="5"/>
      <c r="L863" s="5"/>
      <c r="M863" s="7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11"/>
      <c r="AE863" s="5"/>
      <c r="AF863" s="5"/>
      <c r="AG863" s="5"/>
      <c r="AH863" s="5"/>
      <c r="AI863" s="5"/>
      <c r="AJ863" s="5"/>
      <c r="AK863" s="5"/>
      <c r="AL863" s="5"/>
      <c r="AM863" s="5"/>
      <c r="AN863" s="7"/>
      <c r="AO863" s="5"/>
      <c r="AP863" s="7"/>
      <c r="AQ863" s="5"/>
      <c r="AR863" s="5"/>
      <c r="AS863" s="5"/>
      <c r="AT863" s="5"/>
      <c r="AU863" s="5"/>
      <c r="AV863" s="5"/>
      <c r="AW863" s="5"/>
      <c r="AX863" s="5"/>
      <c r="AY863" s="5"/>
      <c r="AZ863" s="16"/>
      <c r="BA863" s="16"/>
      <c r="BB863" s="16"/>
      <c r="BC863" s="16"/>
      <c r="BD863" s="5"/>
      <c r="BE863" s="5"/>
      <c r="BF863" s="5"/>
      <c r="BG863" s="5"/>
      <c r="BH863" s="5"/>
      <c r="BI863" s="5"/>
      <c r="BJ863" s="5"/>
      <c r="BK863" s="13"/>
      <c r="BL863" s="13"/>
      <c r="BM863" s="13"/>
      <c r="BN863" s="5"/>
    </row>
    <row r="864" spans="1:66" s="8" customFormat="1" ht="11.25" hidden="1">
      <c r="A864" s="39"/>
      <c r="D864" s="13"/>
      <c r="E864" s="5"/>
      <c r="F864" s="5"/>
      <c r="G864" s="5"/>
      <c r="I864" s="5"/>
      <c r="J864" s="5"/>
      <c r="K864" s="5"/>
      <c r="L864" s="5"/>
      <c r="M864" s="7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11"/>
      <c r="AE864" s="5"/>
      <c r="AF864" s="5"/>
      <c r="AG864" s="5"/>
      <c r="AH864" s="5"/>
      <c r="AI864" s="5"/>
      <c r="AJ864" s="5"/>
      <c r="AK864" s="5"/>
      <c r="AL864" s="5"/>
      <c r="AM864" s="5"/>
      <c r="AN864" s="7"/>
      <c r="AO864" s="5"/>
      <c r="AP864" s="7"/>
      <c r="AQ864" s="5"/>
      <c r="AR864" s="5"/>
      <c r="AS864" s="5"/>
      <c r="AT864" s="5"/>
      <c r="AU864" s="5"/>
      <c r="AV864" s="5"/>
      <c r="AW864" s="5"/>
      <c r="AX864" s="5"/>
      <c r="AY864" s="5"/>
      <c r="AZ864" s="16"/>
      <c r="BA864" s="16"/>
      <c r="BB864" s="16"/>
      <c r="BC864" s="16"/>
      <c r="BD864" s="5"/>
      <c r="BE864" s="5"/>
      <c r="BF864" s="5"/>
      <c r="BG864" s="5"/>
      <c r="BH864" s="5"/>
      <c r="BI864" s="5"/>
      <c r="BJ864" s="5"/>
      <c r="BK864" s="13"/>
      <c r="BL864" s="13"/>
      <c r="BM864" s="13"/>
      <c r="BN864" s="5"/>
    </row>
    <row r="865" spans="1:66" s="8" customFormat="1" ht="11.25" hidden="1">
      <c r="A865" s="39"/>
      <c r="D865" s="13"/>
      <c r="E865" s="5"/>
      <c r="F865" s="5"/>
      <c r="G865" s="5"/>
      <c r="I865" s="5"/>
      <c r="J865" s="5"/>
      <c r="K865" s="5"/>
      <c r="L865" s="5"/>
      <c r="M865" s="7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11"/>
      <c r="AE865" s="5"/>
      <c r="AF865" s="5"/>
      <c r="AG865" s="5"/>
      <c r="AH865" s="5"/>
      <c r="AI865" s="5"/>
      <c r="AJ865" s="5"/>
      <c r="AK865" s="5"/>
      <c r="AL865" s="5"/>
      <c r="AM865" s="5"/>
      <c r="AN865" s="7"/>
      <c r="AO865" s="5"/>
      <c r="AP865" s="7"/>
      <c r="AQ865" s="5"/>
      <c r="AR865" s="5"/>
      <c r="AS865" s="5"/>
      <c r="AT865" s="5"/>
      <c r="AU865" s="5"/>
      <c r="AV865" s="5"/>
      <c r="AW865" s="5"/>
      <c r="AX865" s="5"/>
      <c r="AY865" s="5"/>
      <c r="AZ865" s="16"/>
      <c r="BA865" s="16"/>
      <c r="BB865" s="16"/>
      <c r="BC865" s="16"/>
      <c r="BD865" s="5"/>
      <c r="BE865" s="5"/>
      <c r="BF865" s="5"/>
      <c r="BG865" s="5"/>
      <c r="BH865" s="5"/>
      <c r="BI865" s="5"/>
      <c r="BJ865" s="5"/>
      <c r="BK865" s="13"/>
      <c r="BL865" s="13"/>
      <c r="BM865" s="13"/>
      <c r="BN865" s="5"/>
    </row>
    <row r="866" spans="1:66" s="8" customFormat="1" ht="11.25" hidden="1">
      <c r="A866" s="39"/>
      <c r="D866" s="13"/>
      <c r="E866" s="5"/>
      <c r="F866" s="5"/>
      <c r="G866" s="5"/>
      <c r="I866" s="5"/>
      <c r="J866" s="5"/>
      <c r="K866" s="5"/>
      <c r="L866" s="5"/>
      <c r="M866" s="7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11"/>
      <c r="AE866" s="5"/>
      <c r="AF866" s="5"/>
      <c r="AG866" s="5"/>
      <c r="AH866" s="5"/>
      <c r="AI866" s="5"/>
      <c r="AJ866" s="5"/>
      <c r="AK866" s="5"/>
      <c r="AL866" s="5"/>
      <c r="AM866" s="5"/>
      <c r="AN866" s="7"/>
      <c r="AO866" s="5"/>
      <c r="AP866" s="7"/>
      <c r="AQ866" s="5"/>
      <c r="AR866" s="5"/>
      <c r="AS866" s="5"/>
      <c r="AT866" s="5"/>
      <c r="AU866" s="5"/>
      <c r="AV866" s="5"/>
      <c r="AW866" s="5"/>
      <c r="AX866" s="5"/>
      <c r="AY866" s="5"/>
      <c r="AZ866" s="16"/>
      <c r="BA866" s="16"/>
      <c r="BB866" s="16"/>
      <c r="BC866" s="16"/>
      <c r="BD866" s="5"/>
      <c r="BE866" s="5"/>
      <c r="BF866" s="5"/>
      <c r="BG866" s="5"/>
      <c r="BH866" s="5"/>
      <c r="BI866" s="5"/>
      <c r="BJ866" s="5"/>
      <c r="BK866" s="13"/>
      <c r="BL866" s="13"/>
      <c r="BM866" s="13"/>
      <c r="BN866" s="5"/>
    </row>
    <row r="867" spans="1:66" s="8" customFormat="1" ht="11.25" hidden="1">
      <c r="A867" s="39"/>
      <c r="D867" s="13"/>
      <c r="E867" s="5"/>
      <c r="F867" s="5"/>
      <c r="G867" s="5"/>
      <c r="I867" s="5"/>
      <c r="J867" s="5"/>
      <c r="K867" s="5"/>
      <c r="L867" s="5"/>
      <c r="M867" s="7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11"/>
      <c r="AE867" s="5"/>
      <c r="AF867" s="5"/>
      <c r="AG867" s="5"/>
      <c r="AH867" s="5"/>
      <c r="AI867" s="5"/>
      <c r="AJ867" s="5"/>
      <c r="AK867" s="5"/>
      <c r="AL867" s="5"/>
      <c r="AM867" s="5"/>
      <c r="AN867" s="7"/>
      <c r="AO867" s="5"/>
      <c r="AP867" s="7"/>
      <c r="AQ867" s="5"/>
      <c r="AR867" s="5"/>
      <c r="AS867" s="5"/>
      <c r="AT867" s="5"/>
      <c r="AU867" s="5"/>
      <c r="AV867" s="5"/>
      <c r="AW867" s="5"/>
      <c r="AX867" s="5"/>
      <c r="AY867" s="5"/>
      <c r="AZ867" s="16"/>
      <c r="BA867" s="16"/>
      <c r="BB867" s="16"/>
      <c r="BC867" s="16"/>
      <c r="BD867" s="5"/>
      <c r="BE867" s="5"/>
      <c r="BF867" s="5"/>
      <c r="BG867" s="5"/>
      <c r="BH867" s="5"/>
      <c r="BI867" s="5"/>
      <c r="BJ867" s="5"/>
      <c r="BK867" s="13"/>
      <c r="BL867" s="13"/>
      <c r="BM867" s="13"/>
      <c r="BN867" s="5"/>
    </row>
    <row r="868" spans="1:66" s="8" customFormat="1" ht="11.25" hidden="1">
      <c r="A868" s="39"/>
      <c r="D868" s="13"/>
      <c r="E868" s="5"/>
      <c r="F868" s="5"/>
      <c r="G868" s="5"/>
      <c r="I868" s="5"/>
      <c r="J868" s="5"/>
      <c r="K868" s="5"/>
      <c r="L868" s="5"/>
      <c r="M868" s="7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11"/>
      <c r="AE868" s="5"/>
      <c r="AF868" s="5"/>
      <c r="AG868" s="5"/>
      <c r="AH868" s="5"/>
      <c r="AI868" s="5"/>
      <c r="AJ868" s="5"/>
      <c r="AK868" s="5"/>
      <c r="AL868" s="5"/>
      <c r="AM868" s="5"/>
      <c r="AN868" s="7"/>
      <c r="AO868" s="5"/>
      <c r="AP868" s="7"/>
      <c r="AQ868" s="5"/>
      <c r="AR868" s="5"/>
      <c r="AS868" s="5"/>
      <c r="AT868" s="5"/>
      <c r="AU868" s="5"/>
      <c r="AV868" s="5"/>
      <c r="AW868" s="5"/>
      <c r="AX868" s="5"/>
      <c r="AY868" s="5"/>
      <c r="AZ868" s="16"/>
      <c r="BA868" s="16"/>
      <c r="BB868" s="16"/>
      <c r="BC868" s="16"/>
      <c r="BD868" s="5"/>
      <c r="BE868" s="5"/>
      <c r="BF868" s="5"/>
      <c r="BG868" s="5"/>
      <c r="BH868" s="5"/>
      <c r="BI868" s="5"/>
      <c r="BJ868" s="5"/>
      <c r="BK868" s="13"/>
      <c r="BL868" s="13"/>
      <c r="BM868" s="13"/>
      <c r="BN868" s="5"/>
    </row>
    <row r="869" spans="1:66" s="8" customFormat="1" ht="11.25" hidden="1">
      <c r="A869" s="39"/>
      <c r="D869" s="13"/>
      <c r="E869" s="5"/>
      <c r="F869" s="5"/>
      <c r="G869" s="5"/>
      <c r="I869" s="5"/>
      <c r="J869" s="5"/>
      <c r="K869" s="5"/>
      <c r="L869" s="5"/>
      <c r="M869" s="7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11"/>
      <c r="AE869" s="5"/>
      <c r="AF869" s="5"/>
      <c r="AG869" s="5"/>
      <c r="AH869" s="5"/>
      <c r="AI869" s="5"/>
      <c r="AJ869" s="5"/>
      <c r="AK869" s="5"/>
      <c r="AL869" s="5"/>
      <c r="AM869" s="5"/>
      <c r="AN869" s="7"/>
      <c r="AO869" s="5"/>
      <c r="AP869" s="7"/>
      <c r="AQ869" s="5"/>
      <c r="AR869" s="5"/>
      <c r="AS869" s="5"/>
      <c r="AT869" s="5"/>
      <c r="AU869" s="5"/>
      <c r="AV869" s="5"/>
      <c r="AW869" s="5"/>
      <c r="AX869" s="5"/>
      <c r="AY869" s="5"/>
      <c r="AZ869" s="16"/>
      <c r="BA869" s="16"/>
      <c r="BB869" s="16"/>
      <c r="BC869" s="16"/>
      <c r="BD869" s="5"/>
      <c r="BE869" s="5"/>
      <c r="BF869" s="5"/>
      <c r="BG869" s="5"/>
      <c r="BH869" s="5"/>
      <c r="BI869" s="5"/>
      <c r="BJ869" s="5"/>
      <c r="BK869" s="13"/>
      <c r="BL869" s="13"/>
      <c r="BM869" s="13"/>
      <c r="BN869" s="5"/>
    </row>
    <row r="870" spans="1:66" s="8" customFormat="1" ht="11.25" hidden="1">
      <c r="A870" s="39"/>
      <c r="D870" s="13"/>
      <c r="E870" s="5"/>
      <c r="F870" s="5"/>
      <c r="G870" s="5"/>
      <c r="I870" s="5"/>
      <c r="J870" s="5"/>
      <c r="K870" s="5"/>
      <c r="L870" s="5"/>
      <c r="M870" s="7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11"/>
      <c r="AE870" s="5"/>
      <c r="AF870" s="5"/>
      <c r="AG870" s="5"/>
      <c r="AH870" s="5"/>
      <c r="AI870" s="5"/>
      <c r="AJ870" s="5"/>
      <c r="AK870" s="5"/>
      <c r="AL870" s="5"/>
      <c r="AM870" s="5"/>
      <c r="AN870" s="7"/>
      <c r="AO870" s="5"/>
      <c r="AP870" s="7"/>
      <c r="AQ870" s="5"/>
      <c r="AR870" s="5"/>
      <c r="AS870" s="5"/>
      <c r="AT870" s="5"/>
      <c r="AU870" s="5"/>
      <c r="AV870" s="5"/>
      <c r="AW870" s="5"/>
      <c r="AX870" s="5"/>
      <c r="AY870" s="5"/>
      <c r="AZ870" s="16"/>
      <c r="BA870" s="16"/>
      <c r="BB870" s="16"/>
      <c r="BC870" s="16"/>
      <c r="BD870" s="5"/>
      <c r="BE870" s="5"/>
      <c r="BF870" s="5"/>
      <c r="BG870" s="5"/>
      <c r="BH870" s="5"/>
      <c r="BI870" s="5"/>
      <c r="BJ870" s="5"/>
      <c r="BK870" s="13"/>
      <c r="BL870" s="13"/>
      <c r="BM870" s="13"/>
      <c r="BN870" s="5"/>
    </row>
    <row r="871" spans="1:66" s="8" customFormat="1" ht="11.25" hidden="1">
      <c r="A871" s="39"/>
      <c r="D871" s="13"/>
      <c r="E871" s="5"/>
      <c r="F871" s="5"/>
      <c r="G871" s="5"/>
      <c r="I871" s="5"/>
      <c r="J871" s="5"/>
      <c r="K871" s="5"/>
      <c r="L871" s="5"/>
      <c r="M871" s="7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11"/>
      <c r="AE871" s="5"/>
      <c r="AF871" s="5"/>
      <c r="AG871" s="5"/>
      <c r="AH871" s="5"/>
      <c r="AI871" s="5"/>
      <c r="AJ871" s="5"/>
      <c r="AK871" s="5"/>
      <c r="AL871" s="5"/>
      <c r="AM871" s="5"/>
      <c r="AN871" s="7"/>
      <c r="AO871" s="5"/>
      <c r="AP871" s="7"/>
      <c r="AQ871" s="5"/>
      <c r="AR871" s="5"/>
      <c r="AS871" s="5"/>
      <c r="AT871" s="5"/>
      <c r="AU871" s="5"/>
      <c r="AV871" s="5"/>
      <c r="AW871" s="5"/>
      <c r="AX871" s="5"/>
      <c r="AY871" s="5"/>
      <c r="AZ871" s="16"/>
      <c r="BA871" s="16"/>
      <c r="BB871" s="16"/>
      <c r="BC871" s="16"/>
      <c r="BD871" s="5"/>
      <c r="BE871" s="5"/>
      <c r="BF871" s="5"/>
      <c r="BG871" s="5"/>
      <c r="BH871" s="5"/>
      <c r="BI871" s="5"/>
      <c r="BJ871" s="5"/>
      <c r="BK871" s="13"/>
      <c r="BL871" s="13"/>
      <c r="BM871" s="13"/>
      <c r="BN871" s="5"/>
    </row>
    <row r="872" spans="1:66" s="8" customFormat="1" ht="11.25" hidden="1">
      <c r="A872" s="39"/>
      <c r="D872" s="13"/>
      <c r="E872" s="5"/>
      <c r="F872" s="5"/>
      <c r="G872" s="5"/>
      <c r="I872" s="5"/>
      <c r="J872" s="5"/>
      <c r="K872" s="5"/>
      <c r="L872" s="5"/>
      <c r="M872" s="7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11"/>
      <c r="AE872" s="5"/>
      <c r="AF872" s="5"/>
      <c r="AG872" s="5"/>
      <c r="AH872" s="5"/>
      <c r="AI872" s="5"/>
      <c r="AJ872" s="5"/>
      <c r="AK872" s="5"/>
      <c r="AL872" s="5"/>
      <c r="AM872" s="5"/>
      <c r="AN872" s="7"/>
      <c r="AO872" s="5"/>
      <c r="AP872" s="7"/>
      <c r="AQ872" s="5"/>
      <c r="AR872" s="5"/>
      <c r="AS872" s="5"/>
      <c r="AT872" s="5"/>
      <c r="AU872" s="5"/>
      <c r="AV872" s="5"/>
      <c r="AW872" s="5"/>
      <c r="AX872" s="5"/>
      <c r="AY872" s="5"/>
      <c r="AZ872" s="16"/>
      <c r="BA872" s="16"/>
      <c r="BB872" s="16"/>
      <c r="BC872" s="16"/>
      <c r="BD872" s="5"/>
      <c r="BE872" s="5"/>
      <c r="BF872" s="5"/>
      <c r="BG872" s="5"/>
      <c r="BH872" s="5"/>
      <c r="BI872" s="5"/>
      <c r="BJ872" s="5"/>
      <c r="BK872" s="13"/>
      <c r="BL872" s="13"/>
      <c r="BM872" s="13"/>
      <c r="BN872" s="5"/>
    </row>
    <row r="873" spans="1:66" s="8" customFormat="1" ht="11.25" hidden="1">
      <c r="A873" s="39"/>
      <c r="D873" s="13"/>
      <c r="E873" s="5"/>
      <c r="F873" s="5"/>
      <c r="G873" s="5"/>
      <c r="I873" s="5"/>
      <c r="J873" s="5"/>
      <c r="K873" s="5"/>
      <c r="L873" s="5"/>
      <c r="M873" s="7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11"/>
      <c r="AE873" s="5"/>
      <c r="AF873" s="5"/>
      <c r="AG873" s="5"/>
      <c r="AH873" s="5"/>
      <c r="AI873" s="5"/>
      <c r="AJ873" s="5"/>
      <c r="AK873" s="5"/>
      <c r="AL873" s="5"/>
      <c r="AM873" s="5"/>
      <c r="AN873" s="7"/>
      <c r="AO873" s="5"/>
      <c r="AP873" s="7"/>
      <c r="AQ873" s="5"/>
      <c r="AR873" s="5"/>
      <c r="AS873" s="5"/>
      <c r="AT873" s="5"/>
      <c r="AU873" s="5"/>
      <c r="AV873" s="5"/>
      <c r="AW873" s="5"/>
      <c r="AX873" s="5"/>
      <c r="AY873" s="5"/>
      <c r="AZ873" s="16"/>
      <c r="BA873" s="16"/>
      <c r="BB873" s="16"/>
      <c r="BC873" s="16"/>
      <c r="BD873" s="5"/>
      <c r="BE873" s="5"/>
      <c r="BF873" s="5"/>
      <c r="BG873" s="5"/>
      <c r="BH873" s="5"/>
      <c r="BI873" s="5"/>
      <c r="BJ873" s="5"/>
      <c r="BK873" s="13"/>
      <c r="BL873" s="13"/>
      <c r="BM873" s="13"/>
      <c r="BN873" s="5"/>
    </row>
    <row r="874" spans="1:66" s="8" customFormat="1" ht="11.25" hidden="1">
      <c r="A874" s="39"/>
      <c r="D874" s="13"/>
      <c r="E874" s="5"/>
      <c r="F874" s="5"/>
      <c r="G874" s="5"/>
      <c r="I874" s="5"/>
      <c r="J874" s="5"/>
      <c r="K874" s="5"/>
      <c r="L874" s="5"/>
      <c r="M874" s="7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11"/>
      <c r="AE874" s="5"/>
      <c r="AF874" s="5"/>
      <c r="AG874" s="5"/>
      <c r="AH874" s="5"/>
      <c r="AI874" s="5"/>
      <c r="AJ874" s="5"/>
      <c r="AK874" s="5"/>
      <c r="AL874" s="5"/>
      <c r="AM874" s="5"/>
      <c r="AN874" s="7"/>
      <c r="AO874" s="5"/>
      <c r="AP874" s="7"/>
      <c r="AQ874" s="5"/>
      <c r="AR874" s="5"/>
      <c r="AS874" s="5"/>
      <c r="AT874" s="5"/>
      <c r="AU874" s="5"/>
      <c r="AV874" s="5"/>
      <c r="AW874" s="5"/>
      <c r="AX874" s="5"/>
      <c r="AY874" s="5"/>
      <c r="AZ874" s="16"/>
      <c r="BA874" s="16"/>
      <c r="BB874" s="16"/>
      <c r="BC874" s="16"/>
      <c r="BD874" s="5"/>
      <c r="BE874" s="5"/>
      <c r="BF874" s="5"/>
      <c r="BG874" s="5"/>
      <c r="BH874" s="5"/>
      <c r="BI874" s="5"/>
      <c r="BJ874" s="5"/>
      <c r="BK874" s="13"/>
      <c r="BL874" s="13"/>
      <c r="BM874" s="13"/>
      <c r="BN874" s="5"/>
    </row>
    <row r="875" spans="1:66" s="8" customFormat="1" ht="11.25" hidden="1">
      <c r="A875" s="39"/>
      <c r="D875" s="13"/>
      <c r="E875" s="5"/>
      <c r="F875" s="5"/>
      <c r="G875" s="5"/>
      <c r="I875" s="5"/>
      <c r="J875" s="5"/>
      <c r="K875" s="5"/>
      <c r="L875" s="5"/>
      <c r="M875" s="7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11"/>
      <c r="AE875" s="5"/>
      <c r="AF875" s="5"/>
      <c r="AG875" s="5"/>
      <c r="AH875" s="5"/>
      <c r="AI875" s="5"/>
      <c r="AJ875" s="5"/>
      <c r="AK875" s="5"/>
      <c r="AL875" s="5"/>
      <c r="AM875" s="5"/>
      <c r="AN875" s="7"/>
      <c r="AO875" s="5"/>
      <c r="AP875" s="7"/>
      <c r="AQ875" s="5"/>
      <c r="AR875" s="5"/>
      <c r="AS875" s="5"/>
      <c r="AT875" s="5"/>
      <c r="AU875" s="5"/>
      <c r="AV875" s="5"/>
      <c r="AW875" s="5"/>
      <c r="AX875" s="5"/>
      <c r="AY875" s="5"/>
      <c r="AZ875" s="16"/>
      <c r="BA875" s="16"/>
      <c r="BB875" s="16"/>
      <c r="BC875" s="16"/>
      <c r="BD875" s="5"/>
      <c r="BE875" s="5"/>
      <c r="BF875" s="5"/>
      <c r="BG875" s="5"/>
      <c r="BH875" s="5"/>
      <c r="BI875" s="5"/>
      <c r="BJ875" s="5"/>
      <c r="BK875" s="13"/>
      <c r="BL875" s="13"/>
      <c r="BM875" s="13"/>
      <c r="BN875" s="5"/>
    </row>
    <row r="876" spans="1:66" s="8" customFormat="1" ht="11.25" hidden="1">
      <c r="A876" s="39"/>
      <c r="D876" s="13"/>
      <c r="E876" s="5"/>
      <c r="F876" s="5"/>
      <c r="G876" s="5"/>
      <c r="I876" s="5"/>
      <c r="J876" s="5"/>
      <c r="K876" s="5"/>
      <c r="L876" s="5"/>
      <c r="M876" s="7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11"/>
      <c r="AE876" s="5"/>
      <c r="AF876" s="5"/>
      <c r="AG876" s="5"/>
      <c r="AH876" s="5"/>
      <c r="AI876" s="5"/>
      <c r="AJ876" s="5"/>
      <c r="AK876" s="5"/>
      <c r="AL876" s="5"/>
      <c r="AM876" s="5"/>
      <c r="AN876" s="7"/>
      <c r="AO876" s="5"/>
      <c r="AP876" s="7"/>
      <c r="AQ876" s="5"/>
      <c r="AR876" s="5"/>
      <c r="AS876" s="5"/>
      <c r="AT876" s="5"/>
      <c r="AU876" s="5"/>
      <c r="AV876" s="5"/>
      <c r="AW876" s="5"/>
      <c r="AX876" s="5"/>
      <c r="AY876" s="5"/>
      <c r="AZ876" s="16"/>
      <c r="BA876" s="16"/>
      <c r="BB876" s="16"/>
      <c r="BC876" s="16"/>
      <c r="BD876" s="5"/>
      <c r="BE876" s="5"/>
      <c r="BF876" s="5"/>
      <c r="BG876" s="5"/>
      <c r="BH876" s="5"/>
      <c r="BI876" s="5"/>
      <c r="BJ876" s="5"/>
      <c r="BK876" s="13"/>
      <c r="BL876" s="13"/>
      <c r="BM876" s="13"/>
      <c r="BN876" s="5"/>
    </row>
    <row r="877" spans="1:66" s="8" customFormat="1" ht="11.25" hidden="1">
      <c r="A877" s="39"/>
      <c r="D877" s="13"/>
      <c r="E877" s="5"/>
      <c r="F877" s="5"/>
      <c r="G877" s="5"/>
      <c r="I877" s="5"/>
      <c r="J877" s="5"/>
      <c r="K877" s="5"/>
      <c r="L877" s="5"/>
      <c r="M877" s="7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11"/>
      <c r="AE877" s="5"/>
      <c r="AF877" s="5"/>
      <c r="AG877" s="5"/>
      <c r="AH877" s="5"/>
      <c r="AI877" s="5"/>
      <c r="AJ877" s="5"/>
      <c r="AK877" s="5"/>
      <c r="AL877" s="5"/>
      <c r="AM877" s="5"/>
      <c r="AN877" s="7"/>
      <c r="AO877" s="5"/>
      <c r="AP877" s="7"/>
      <c r="AQ877" s="5"/>
      <c r="AR877" s="5"/>
      <c r="AS877" s="5"/>
      <c r="AT877" s="5"/>
      <c r="AU877" s="5"/>
      <c r="AV877" s="5"/>
      <c r="AW877" s="5"/>
      <c r="AX877" s="5"/>
      <c r="AY877" s="5"/>
      <c r="AZ877" s="16"/>
      <c r="BA877" s="16"/>
      <c r="BB877" s="16"/>
      <c r="BC877" s="16"/>
      <c r="BD877" s="5"/>
      <c r="BE877" s="5"/>
      <c r="BF877" s="5"/>
      <c r="BG877" s="5"/>
      <c r="BH877" s="5"/>
      <c r="BI877" s="5"/>
      <c r="BJ877" s="5"/>
      <c r="BK877" s="13"/>
      <c r="BL877" s="13"/>
      <c r="BM877" s="13"/>
      <c r="BN877" s="5"/>
    </row>
    <row r="878" spans="1:66" s="8" customFormat="1" ht="11.25" hidden="1">
      <c r="A878" s="39"/>
      <c r="D878" s="13"/>
      <c r="E878" s="5"/>
      <c r="F878" s="5"/>
      <c r="G878" s="5"/>
      <c r="I878" s="5"/>
      <c r="J878" s="5"/>
      <c r="K878" s="5"/>
      <c r="L878" s="5"/>
      <c r="M878" s="7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11"/>
      <c r="AE878" s="5"/>
      <c r="AF878" s="5"/>
      <c r="AG878" s="5"/>
      <c r="AH878" s="5"/>
      <c r="AI878" s="5"/>
      <c r="AJ878" s="5"/>
      <c r="AK878" s="5"/>
      <c r="AL878" s="5"/>
      <c r="AM878" s="5"/>
      <c r="AN878" s="7"/>
      <c r="AO878" s="5"/>
      <c r="AP878" s="7"/>
      <c r="AQ878" s="5"/>
      <c r="AR878" s="5"/>
      <c r="AS878" s="5"/>
      <c r="AT878" s="5"/>
      <c r="AU878" s="5"/>
      <c r="AV878" s="5"/>
      <c r="AW878" s="5"/>
      <c r="AX878" s="5"/>
      <c r="AY878" s="5"/>
      <c r="AZ878" s="16"/>
      <c r="BA878" s="16"/>
      <c r="BB878" s="16"/>
      <c r="BC878" s="16"/>
      <c r="BD878" s="5"/>
      <c r="BE878" s="5"/>
      <c r="BF878" s="5"/>
      <c r="BG878" s="5"/>
      <c r="BH878" s="5"/>
      <c r="BI878" s="5"/>
      <c r="BJ878" s="5"/>
      <c r="BK878" s="13"/>
      <c r="BL878" s="13"/>
      <c r="BM878" s="13"/>
      <c r="BN878" s="5"/>
    </row>
    <row r="879" spans="1:66" s="8" customFormat="1" ht="11.25" hidden="1">
      <c r="A879" s="39"/>
      <c r="D879" s="13"/>
      <c r="E879" s="5"/>
      <c r="F879" s="5"/>
      <c r="G879" s="5"/>
      <c r="I879" s="5"/>
      <c r="J879" s="5"/>
      <c r="K879" s="5"/>
      <c r="L879" s="5"/>
      <c r="M879" s="7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11"/>
      <c r="AE879" s="5"/>
      <c r="AF879" s="5"/>
      <c r="AG879" s="5"/>
      <c r="AH879" s="5"/>
      <c r="AI879" s="5"/>
      <c r="AJ879" s="5"/>
      <c r="AK879" s="5"/>
      <c r="AL879" s="5"/>
      <c r="AM879" s="5"/>
      <c r="AN879" s="7"/>
      <c r="AO879" s="5"/>
      <c r="AP879" s="7"/>
      <c r="AQ879" s="5"/>
      <c r="AR879" s="5"/>
      <c r="AS879" s="5"/>
      <c r="AT879" s="5"/>
      <c r="AU879" s="5"/>
      <c r="AV879" s="5"/>
      <c r="AW879" s="5"/>
      <c r="AX879" s="5"/>
      <c r="AY879" s="5"/>
      <c r="AZ879" s="16"/>
      <c r="BA879" s="16"/>
      <c r="BB879" s="16"/>
      <c r="BC879" s="16"/>
      <c r="BD879" s="5"/>
      <c r="BE879" s="5"/>
      <c r="BF879" s="5"/>
      <c r="BG879" s="5"/>
      <c r="BH879" s="5"/>
      <c r="BI879" s="5"/>
      <c r="BJ879" s="5"/>
      <c r="BK879" s="13"/>
      <c r="BL879" s="13"/>
      <c r="BM879" s="13"/>
      <c r="BN879" s="5"/>
    </row>
    <row r="880" spans="1:66" s="8" customFormat="1" ht="11.25" hidden="1">
      <c r="A880" s="39"/>
      <c r="D880" s="13"/>
      <c r="E880" s="5"/>
      <c r="F880" s="5"/>
      <c r="G880" s="5"/>
      <c r="I880" s="5"/>
      <c r="J880" s="5"/>
      <c r="K880" s="5"/>
      <c r="L880" s="5"/>
      <c r="M880" s="7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11"/>
      <c r="AE880" s="5"/>
      <c r="AF880" s="5"/>
      <c r="AG880" s="5"/>
      <c r="AH880" s="5"/>
      <c r="AI880" s="5"/>
      <c r="AJ880" s="5"/>
      <c r="AK880" s="5"/>
      <c r="AL880" s="5"/>
      <c r="AM880" s="5"/>
      <c r="AN880" s="7"/>
      <c r="AO880" s="5"/>
      <c r="AP880" s="7"/>
      <c r="AQ880" s="5"/>
      <c r="AR880" s="5"/>
      <c r="AS880" s="5"/>
      <c r="AT880" s="5"/>
      <c r="AU880" s="5"/>
      <c r="AV880" s="5"/>
      <c r="AW880" s="5"/>
      <c r="AX880" s="5"/>
      <c r="AY880" s="5"/>
      <c r="AZ880" s="16"/>
      <c r="BA880" s="16"/>
      <c r="BB880" s="16"/>
      <c r="BC880" s="16"/>
      <c r="BD880" s="5"/>
      <c r="BE880" s="5"/>
      <c r="BF880" s="5"/>
      <c r="BG880" s="5"/>
      <c r="BH880" s="5"/>
      <c r="BI880" s="5"/>
      <c r="BJ880" s="5"/>
      <c r="BK880" s="13"/>
      <c r="BL880" s="13"/>
      <c r="BM880" s="13"/>
      <c r="BN880" s="5"/>
    </row>
    <row r="881" spans="1:66" s="8" customFormat="1" ht="11.25" hidden="1">
      <c r="A881" s="39"/>
      <c r="D881" s="13"/>
      <c r="E881" s="5"/>
      <c r="F881" s="5"/>
      <c r="G881" s="5"/>
      <c r="I881" s="5"/>
      <c r="J881" s="5"/>
      <c r="K881" s="5"/>
      <c r="L881" s="5"/>
      <c r="M881" s="7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11"/>
      <c r="AE881" s="5"/>
      <c r="AF881" s="5"/>
      <c r="AG881" s="5"/>
      <c r="AH881" s="5"/>
      <c r="AI881" s="5"/>
      <c r="AJ881" s="5"/>
      <c r="AK881" s="5"/>
      <c r="AL881" s="5"/>
      <c r="AM881" s="5"/>
      <c r="AN881" s="7"/>
      <c r="AO881" s="5"/>
      <c r="AP881" s="7"/>
      <c r="AQ881" s="5"/>
      <c r="AR881" s="5"/>
      <c r="AS881" s="5"/>
      <c r="AT881" s="5"/>
      <c r="AU881" s="5"/>
      <c r="AV881" s="5"/>
      <c r="AW881" s="5"/>
      <c r="AX881" s="5"/>
      <c r="AY881" s="5"/>
      <c r="AZ881" s="16"/>
      <c r="BA881" s="16"/>
      <c r="BB881" s="16"/>
      <c r="BC881" s="16"/>
      <c r="BD881" s="5"/>
      <c r="BE881" s="5"/>
      <c r="BF881" s="5"/>
      <c r="BG881" s="5"/>
      <c r="BH881" s="5"/>
      <c r="BI881" s="5"/>
      <c r="BJ881" s="5"/>
      <c r="BK881" s="13"/>
      <c r="BL881" s="13"/>
      <c r="BM881" s="13"/>
      <c r="BN881" s="5"/>
    </row>
    <row r="882" spans="1:66" s="8" customFormat="1" ht="11.25" hidden="1">
      <c r="A882" s="39"/>
      <c r="D882" s="13"/>
      <c r="E882" s="5"/>
      <c r="F882" s="5"/>
      <c r="G882" s="5"/>
      <c r="I882" s="5"/>
      <c r="J882" s="5"/>
      <c r="K882" s="5"/>
      <c r="L882" s="5"/>
      <c r="M882" s="7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11"/>
      <c r="AE882" s="5"/>
      <c r="AF882" s="5"/>
      <c r="AG882" s="5"/>
      <c r="AH882" s="5"/>
      <c r="AI882" s="5"/>
      <c r="AJ882" s="5"/>
      <c r="AK882" s="5"/>
      <c r="AL882" s="5"/>
      <c r="AM882" s="5"/>
      <c r="AN882" s="7"/>
      <c r="AO882" s="5"/>
      <c r="AP882" s="7"/>
      <c r="AQ882" s="5"/>
      <c r="AR882" s="5"/>
      <c r="AS882" s="5"/>
      <c r="AT882" s="5"/>
      <c r="AU882" s="5"/>
      <c r="AV882" s="5"/>
      <c r="AW882" s="5"/>
      <c r="AX882" s="5"/>
      <c r="AY882" s="5"/>
      <c r="AZ882" s="16"/>
      <c r="BA882" s="16"/>
      <c r="BB882" s="16"/>
      <c r="BC882" s="16"/>
      <c r="BD882" s="5"/>
      <c r="BE882" s="5"/>
      <c r="BF882" s="5"/>
      <c r="BG882" s="5"/>
      <c r="BH882" s="5"/>
      <c r="BI882" s="5"/>
      <c r="BJ882" s="5"/>
      <c r="BK882" s="13"/>
      <c r="BL882" s="13"/>
      <c r="BM882" s="13"/>
      <c r="BN882" s="5"/>
    </row>
    <row r="883" spans="1:66" s="8" customFormat="1" ht="11.25" hidden="1">
      <c r="A883" s="39"/>
      <c r="D883" s="13"/>
      <c r="E883" s="5"/>
      <c r="F883" s="5"/>
      <c r="G883" s="5"/>
      <c r="I883" s="5"/>
      <c r="J883" s="5"/>
      <c r="K883" s="5"/>
      <c r="L883" s="5"/>
      <c r="M883" s="7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11"/>
      <c r="AE883" s="5"/>
      <c r="AF883" s="5"/>
      <c r="AG883" s="5"/>
      <c r="AH883" s="5"/>
      <c r="AI883" s="5"/>
      <c r="AJ883" s="5"/>
      <c r="AK883" s="5"/>
      <c r="AL883" s="5"/>
      <c r="AM883" s="5"/>
      <c r="AN883" s="7"/>
      <c r="AO883" s="5"/>
      <c r="AP883" s="7"/>
      <c r="AQ883" s="5"/>
      <c r="AR883" s="5"/>
      <c r="AS883" s="5"/>
      <c r="AT883" s="5"/>
      <c r="AU883" s="5"/>
      <c r="AV883" s="5"/>
      <c r="AW883" s="5"/>
      <c r="AX883" s="5"/>
      <c r="AY883" s="5"/>
      <c r="AZ883" s="16"/>
      <c r="BA883" s="16"/>
      <c r="BB883" s="16"/>
      <c r="BC883" s="16"/>
      <c r="BD883" s="5"/>
      <c r="BE883" s="5"/>
      <c r="BF883" s="5"/>
      <c r="BG883" s="5"/>
      <c r="BH883" s="5"/>
      <c r="BI883" s="5"/>
      <c r="BJ883" s="5"/>
      <c r="BK883" s="13"/>
      <c r="BL883" s="13"/>
      <c r="BM883" s="13"/>
      <c r="BN883" s="5"/>
    </row>
    <row r="884" spans="1:66" s="8" customFormat="1" ht="11.25" hidden="1">
      <c r="A884" s="39"/>
      <c r="D884" s="13"/>
      <c r="E884" s="5"/>
      <c r="F884" s="5"/>
      <c r="G884" s="5"/>
      <c r="I884" s="5"/>
      <c r="J884" s="5"/>
      <c r="K884" s="5"/>
      <c r="L884" s="5"/>
      <c r="M884" s="7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11"/>
      <c r="AE884" s="5"/>
      <c r="AF884" s="5"/>
      <c r="AG884" s="5"/>
      <c r="AH884" s="5"/>
      <c r="AI884" s="5"/>
      <c r="AJ884" s="5"/>
      <c r="AK884" s="5"/>
      <c r="AL884" s="5"/>
      <c r="AM884" s="5"/>
      <c r="AN884" s="7"/>
      <c r="AO884" s="5"/>
      <c r="AP884" s="7"/>
      <c r="AQ884" s="5"/>
      <c r="AR884" s="5"/>
      <c r="AS884" s="5"/>
      <c r="AT884" s="5"/>
      <c r="AU884" s="5"/>
      <c r="AV884" s="5"/>
      <c r="AW884" s="5"/>
      <c r="AX884" s="5"/>
      <c r="AY884" s="5"/>
      <c r="AZ884" s="16"/>
      <c r="BA884" s="16"/>
      <c r="BB884" s="16"/>
      <c r="BC884" s="16"/>
      <c r="BD884" s="5"/>
      <c r="BE884" s="5"/>
      <c r="BF884" s="5"/>
      <c r="BG884" s="5"/>
      <c r="BH884" s="5"/>
      <c r="BI884" s="5"/>
      <c r="BJ884" s="5"/>
      <c r="BK884" s="13"/>
      <c r="BL884" s="13"/>
      <c r="BM884" s="13"/>
      <c r="BN884" s="5"/>
    </row>
    <row r="885" spans="1:66" s="8" customFormat="1" ht="11.25" hidden="1">
      <c r="A885" s="39"/>
      <c r="D885" s="13"/>
      <c r="E885" s="5"/>
      <c r="F885" s="5"/>
      <c r="G885" s="5"/>
      <c r="I885" s="5"/>
      <c r="J885" s="5"/>
      <c r="K885" s="5"/>
      <c r="L885" s="5"/>
      <c r="M885" s="7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11"/>
      <c r="AE885" s="5"/>
      <c r="AF885" s="5"/>
      <c r="AG885" s="5"/>
      <c r="AH885" s="5"/>
      <c r="AI885" s="5"/>
      <c r="AJ885" s="5"/>
      <c r="AK885" s="5"/>
      <c r="AL885" s="5"/>
      <c r="AM885" s="5"/>
      <c r="AN885" s="7"/>
      <c r="AO885" s="5"/>
      <c r="AP885" s="7"/>
      <c r="AQ885" s="5"/>
      <c r="AR885" s="5"/>
      <c r="AS885" s="5"/>
      <c r="AT885" s="5"/>
      <c r="AU885" s="5"/>
      <c r="AV885" s="5"/>
      <c r="AW885" s="5"/>
      <c r="AX885" s="5"/>
      <c r="AY885" s="5"/>
      <c r="AZ885" s="16"/>
      <c r="BA885" s="16"/>
      <c r="BB885" s="16"/>
      <c r="BC885" s="16"/>
      <c r="BD885" s="5"/>
      <c r="BE885" s="5"/>
      <c r="BF885" s="5"/>
      <c r="BG885" s="5"/>
      <c r="BH885" s="5"/>
      <c r="BI885" s="5"/>
      <c r="BJ885" s="5"/>
      <c r="BK885" s="13"/>
      <c r="BL885" s="13"/>
      <c r="BM885" s="13"/>
      <c r="BN885" s="5"/>
    </row>
    <row r="886" spans="1:66" s="8" customFormat="1" ht="11.25" hidden="1">
      <c r="A886" s="39"/>
      <c r="D886" s="13"/>
      <c r="E886" s="5"/>
      <c r="F886" s="5"/>
      <c r="G886" s="5"/>
      <c r="I886" s="5"/>
      <c r="J886" s="5"/>
      <c r="K886" s="5"/>
      <c r="L886" s="5"/>
      <c r="M886" s="7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11"/>
      <c r="AE886" s="5"/>
      <c r="AF886" s="5"/>
      <c r="AG886" s="5"/>
      <c r="AH886" s="5"/>
      <c r="AI886" s="5"/>
      <c r="AJ886" s="5"/>
      <c r="AK886" s="5"/>
      <c r="AL886" s="5"/>
      <c r="AM886" s="5"/>
      <c r="AN886" s="7"/>
      <c r="AO886" s="5"/>
      <c r="AP886" s="7"/>
      <c r="AQ886" s="5"/>
      <c r="AR886" s="5"/>
      <c r="AS886" s="5"/>
      <c r="AT886" s="5"/>
      <c r="AU886" s="5"/>
      <c r="AV886" s="5"/>
      <c r="AW886" s="5"/>
      <c r="AX886" s="5"/>
      <c r="AY886" s="5"/>
      <c r="AZ886" s="16"/>
      <c r="BA886" s="16"/>
      <c r="BB886" s="16"/>
      <c r="BC886" s="16"/>
      <c r="BD886" s="5"/>
      <c r="BE886" s="5"/>
      <c r="BF886" s="5"/>
      <c r="BG886" s="5"/>
      <c r="BH886" s="5"/>
      <c r="BI886" s="5"/>
      <c r="BJ886" s="5"/>
      <c r="BK886" s="13"/>
      <c r="BL886" s="13"/>
      <c r="BM886" s="13"/>
      <c r="BN886" s="5"/>
    </row>
    <row r="887" spans="1:66" s="8" customFormat="1" ht="11.25" hidden="1">
      <c r="A887" s="39"/>
      <c r="D887" s="13"/>
      <c r="E887" s="5"/>
      <c r="F887" s="5"/>
      <c r="G887" s="5"/>
      <c r="I887" s="5"/>
      <c r="J887" s="5"/>
      <c r="K887" s="5"/>
      <c r="L887" s="5"/>
      <c r="M887" s="7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11"/>
      <c r="AE887" s="5"/>
      <c r="AF887" s="5"/>
      <c r="AG887" s="5"/>
      <c r="AH887" s="5"/>
      <c r="AI887" s="5"/>
      <c r="AJ887" s="5"/>
      <c r="AK887" s="5"/>
      <c r="AL887" s="5"/>
      <c r="AM887" s="5"/>
      <c r="AN887" s="7"/>
      <c r="AO887" s="5"/>
      <c r="AP887" s="7"/>
      <c r="AQ887" s="5"/>
      <c r="AR887" s="5"/>
      <c r="AS887" s="5"/>
      <c r="AT887" s="5"/>
      <c r="AU887" s="5"/>
      <c r="AV887" s="5"/>
      <c r="AW887" s="5"/>
      <c r="AX887" s="5"/>
      <c r="AY887" s="5"/>
      <c r="AZ887" s="16"/>
      <c r="BA887" s="16"/>
      <c r="BB887" s="16"/>
      <c r="BC887" s="16"/>
      <c r="BD887" s="5"/>
      <c r="BE887" s="5"/>
      <c r="BF887" s="5"/>
      <c r="BG887" s="5"/>
      <c r="BH887" s="5"/>
      <c r="BI887" s="5"/>
      <c r="BJ887" s="5"/>
      <c r="BK887" s="13"/>
      <c r="BL887" s="13"/>
      <c r="BM887" s="13"/>
      <c r="BN887" s="5"/>
    </row>
    <row r="888" spans="1:66" s="8" customFormat="1" ht="11.25" hidden="1">
      <c r="A888" s="39"/>
      <c r="D888" s="13"/>
      <c r="E888" s="5"/>
      <c r="F888" s="5"/>
      <c r="G888" s="5"/>
      <c r="I888" s="5"/>
      <c r="J888" s="5"/>
      <c r="K888" s="5"/>
      <c r="L888" s="5"/>
      <c r="M888" s="7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11"/>
      <c r="AE888" s="5"/>
      <c r="AF888" s="5"/>
      <c r="AG888" s="5"/>
      <c r="AH888" s="5"/>
      <c r="AI888" s="5"/>
      <c r="AJ888" s="5"/>
      <c r="AK888" s="5"/>
      <c r="AL888" s="5"/>
      <c r="AM888" s="5"/>
      <c r="AN888" s="7"/>
      <c r="AO888" s="5"/>
      <c r="AP888" s="7"/>
      <c r="AQ888" s="5"/>
      <c r="AR888" s="5"/>
      <c r="AS888" s="5"/>
      <c r="AT888" s="5"/>
      <c r="AU888" s="5"/>
      <c r="AV888" s="5"/>
      <c r="AW888" s="5"/>
      <c r="AX888" s="5"/>
      <c r="AY888" s="5"/>
      <c r="AZ888" s="16"/>
      <c r="BA888" s="16"/>
      <c r="BB888" s="16"/>
      <c r="BC888" s="16"/>
      <c r="BD888" s="5"/>
      <c r="BE888" s="5"/>
      <c r="BF888" s="5"/>
      <c r="BG888" s="5"/>
      <c r="BH888" s="5"/>
      <c r="BI888" s="5"/>
      <c r="BJ888" s="5"/>
      <c r="BK888" s="13"/>
      <c r="BL888" s="13"/>
      <c r="BM888" s="13"/>
      <c r="BN888" s="5"/>
    </row>
    <row r="889" spans="1:66" s="8" customFormat="1" ht="11.25" hidden="1">
      <c r="A889" s="39"/>
      <c r="D889" s="13"/>
      <c r="E889" s="5"/>
      <c r="F889" s="5"/>
      <c r="G889" s="5"/>
      <c r="I889" s="5"/>
      <c r="J889" s="5"/>
      <c r="K889" s="5"/>
      <c r="L889" s="5"/>
      <c r="M889" s="7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11"/>
      <c r="AE889" s="5"/>
      <c r="AF889" s="5"/>
      <c r="AG889" s="5"/>
      <c r="AH889" s="5"/>
      <c r="AI889" s="5"/>
      <c r="AJ889" s="5"/>
      <c r="AK889" s="5"/>
      <c r="AL889" s="5"/>
      <c r="AM889" s="5"/>
      <c r="AN889" s="7"/>
      <c r="AO889" s="5"/>
      <c r="AP889" s="7"/>
      <c r="AQ889" s="5"/>
      <c r="AR889" s="5"/>
      <c r="AS889" s="5"/>
      <c r="AT889" s="5"/>
      <c r="AU889" s="5"/>
      <c r="AV889" s="5"/>
      <c r="AW889" s="5"/>
      <c r="AX889" s="5"/>
      <c r="AY889" s="5"/>
      <c r="AZ889" s="16"/>
      <c r="BA889" s="16"/>
      <c r="BB889" s="16"/>
      <c r="BC889" s="16"/>
      <c r="BD889" s="5"/>
      <c r="BE889" s="5"/>
      <c r="BF889" s="5"/>
      <c r="BG889" s="5"/>
      <c r="BH889" s="5"/>
      <c r="BI889" s="5"/>
      <c r="BJ889" s="5"/>
      <c r="BK889" s="13"/>
      <c r="BL889" s="13"/>
      <c r="BM889" s="13"/>
      <c r="BN889" s="5"/>
    </row>
    <row r="890" spans="1:66" s="8" customFormat="1" ht="11.25" hidden="1">
      <c r="A890" s="39"/>
      <c r="D890" s="13"/>
      <c r="E890" s="5"/>
      <c r="F890" s="5"/>
      <c r="G890" s="5"/>
      <c r="I890" s="5"/>
      <c r="J890" s="5"/>
      <c r="K890" s="5"/>
      <c r="L890" s="5"/>
      <c r="M890" s="7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11"/>
      <c r="AE890" s="5"/>
      <c r="AF890" s="5"/>
      <c r="AG890" s="5"/>
      <c r="AH890" s="5"/>
      <c r="AI890" s="5"/>
      <c r="AJ890" s="5"/>
      <c r="AK890" s="5"/>
      <c r="AL890" s="5"/>
      <c r="AM890" s="5"/>
      <c r="AN890" s="7"/>
      <c r="AO890" s="5"/>
      <c r="AP890" s="7"/>
      <c r="AQ890" s="5"/>
      <c r="AR890" s="5"/>
      <c r="AS890" s="5"/>
      <c r="AT890" s="5"/>
      <c r="AU890" s="5"/>
      <c r="AV890" s="5"/>
      <c r="AW890" s="5"/>
      <c r="AX890" s="5"/>
      <c r="AY890" s="5"/>
      <c r="AZ890" s="16"/>
      <c r="BA890" s="16"/>
      <c r="BB890" s="16"/>
      <c r="BC890" s="16"/>
      <c r="BD890" s="5"/>
      <c r="BE890" s="5"/>
      <c r="BF890" s="5"/>
      <c r="BG890" s="5"/>
      <c r="BH890" s="5"/>
      <c r="BI890" s="5"/>
      <c r="BJ890" s="5"/>
      <c r="BK890" s="13"/>
      <c r="BL890" s="13"/>
      <c r="BM890" s="13"/>
      <c r="BN890" s="5"/>
    </row>
    <row r="891" spans="1:66" s="8" customFormat="1" ht="11.25" hidden="1">
      <c r="A891" s="39"/>
      <c r="D891" s="13"/>
      <c r="E891" s="5"/>
      <c r="F891" s="5"/>
      <c r="G891" s="5"/>
      <c r="I891" s="5"/>
      <c r="J891" s="5"/>
      <c r="K891" s="5"/>
      <c r="L891" s="5"/>
      <c r="M891" s="7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11"/>
      <c r="AE891" s="5"/>
      <c r="AF891" s="5"/>
      <c r="AG891" s="5"/>
      <c r="AH891" s="5"/>
      <c r="AI891" s="5"/>
      <c r="AJ891" s="5"/>
      <c r="AK891" s="5"/>
      <c r="AL891" s="5"/>
      <c r="AM891" s="5"/>
      <c r="AN891" s="7"/>
      <c r="AO891" s="5"/>
      <c r="AP891" s="7"/>
      <c r="AQ891" s="5"/>
      <c r="AR891" s="5"/>
      <c r="AS891" s="5"/>
      <c r="AT891" s="5"/>
      <c r="AU891" s="5"/>
      <c r="AV891" s="5"/>
      <c r="AW891" s="5"/>
      <c r="AX891" s="5"/>
      <c r="AY891" s="5"/>
      <c r="AZ891" s="16"/>
      <c r="BA891" s="16"/>
      <c r="BB891" s="16"/>
      <c r="BC891" s="16"/>
      <c r="BD891" s="5"/>
      <c r="BE891" s="5"/>
      <c r="BF891" s="5"/>
      <c r="BG891" s="5"/>
      <c r="BH891" s="5"/>
      <c r="BI891" s="5"/>
      <c r="BJ891" s="5"/>
      <c r="BK891" s="13"/>
      <c r="BL891" s="13"/>
      <c r="BM891" s="13"/>
      <c r="BN891" s="5"/>
    </row>
    <row r="892" spans="1:66" s="8" customFormat="1" ht="11.25" hidden="1">
      <c r="A892" s="39"/>
      <c r="D892" s="13"/>
      <c r="E892" s="5"/>
      <c r="F892" s="5"/>
      <c r="G892" s="5"/>
      <c r="I892" s="5"/>
      <c r="J892" s="5"/>
      <c r="K892" s="5"/>
      <c r="L892" s="5"/>
      <c r="M892" s="7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11"/>
      <c r="AE892" s="5"/>
      <c r="AF892" s="5"/>
      <c r="AG892" s="5"/>
      <c r="AH892" s="5"/>
      <c r="AI892" s="5"/>
      <c r="AJ892" s="5"/>
      <c r="AK892" s="5"/>
      <c r="AL892" s="5"/>
      <c r="AM892" s="5"/>
      <c r="AN892" s="7"/>
      <c r="AO892" s="5"/>
      <c r="AP892" s="7"/>
      <c r="AQ892" s="5"/>
      <c r="AR892" s="5"/>
      <c r="AS892" s="5"/>
      <c r="AT892" s="5"/>
      <c r="AU892" s="5"/>
      <c r="AV892" s="5"/>
      <c r="AW892" s="5"/>
      <c r="AX892" s="5"/>
      <c r="AY892" s="5"/>
      <c r="AZ892" s="16"/>
      <c r="BA892" s="16"/>
      <c r="BB892" s="16"/>
      <c r="BC892" s="16"/>
      <c r="BD892" s="5"/>
      <c r="BE892" s="5"/>
      <c r="BF892" s="5"/>
      <c r="BG892" s="5"/>
      <c r="BH892" s="5"/>
      <c r="BI892" s="5"/>
      <c r="BJ892" s="5"/>
      <c r="BK892" s="13"/>
      <c r="BL892" s="13"/>
      <c r="BM892" s="13"/>
      <c r="BN892" s="5"/>
    </row>
    <row r="893" spans="1:66" s="8" customFormat="1" ht="11.25" hidden="1">
      <c r="A893" s="39"/>
      <c r="D893" s="13"/>
      <c r="E893" s="5"/>
      <c r="F893" s="5"/>
      <c r="G893" s="5"/>
      <c r="I893" s="5"/>
      <c r="J893" s="5"/>
      <c r="K893" s="5"/>
      <c r="L893" s="5"/>
      <c r="M893" s="7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11"/>
      <c r="AE893" s="5"/>
      <c r="AF893" s="5"/>
      <c r="AG893" s="5"/>
      <c r="AH893" s="5"/>
      <c r="AI893" s="5"/>
      <c r="AJ893" s="5"/>
      <c r="AK893" s="5"/>
      <c r="AL893" s="5"/>
      <c r="AM893" s="5"/>
      <c r="AN893" s="7"/>
      <c r="AO893" s="5"/>
      <c r="AP893" s="7"/>
      <c r="AQ893" s="5"/>
      <c r="AR893" s="5"/>
      <c r="AS893" s="5"/>
      <c r="AT893" s="5"/>
      <c r="AU893" s="5"/>
      <c r="AV893" s="5"/>
      <c r="AW893" s="5"/>
      <c r="AX893" s="5"/>
      <c r="AY893" s="5"/>
      <c r="AZ893" s="16"/>
      <c r="BA893" s="16"/>
      <c r="BB893" s="16"/>
      <c r="BC893" s="16"/>
      <c r="BD893" s="5"/>
      <c r="BE893" s="5"/>
      <c r="BF893" s="5"/>
      <c r="BG893" s="5"/>
      <c r="BH893" s="5"/>
      <c r="BI893" s="5"/>
      <c r="BJ893" s="5"/>
      <c r="BK893" s="13"/>
      <c r="BL893" s="13"/>
      <c r="BM893" s="13"/>
      <c r="BN893" s="5"/>
    </row>
    <row r="894" spans="1:66" s="8" customFormat="1" ht="11.25" hidden="1">
      <c r="A894" s="39"/>
      <c r="D894" s="13"/>
      <c r="E894" s="5"/>
      <c r="F894" s="5"/>
      <c r="G894" s="5"/>
      <c r="I894" s="5"/>
      <c r="J894" s="5"/>
      <c r="K894" s="5"/>
      <c r="L894" s="5"/>
      <c r="M894" s="7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11"/>
      <c r="AE894" s="5"/>
      <c r="AF894" s="5"/>
      <c r="AG894" s="5"/>
      <c r="AH894" s="5"/>
      <c r="AI894" s="5"/>
      <c r="AJ894" s="5"/>
      <c r="AK894" s="5"/>
      <c r="AL894" s="5"/>
      <c r="AM894" s="5"/>
      <c r="AN894" s="7"/>
      <c r="AO894" s="5"/>
      <c r="AP894" s="7"/>
      <c r="AQ894" s="5"/>
      <c r="AR894" s="5"/>
      <c r="AS894" s="5"/>
      <c r="AT894" s="5"/>
      <c r="AU894" s="5"/>
      <c r="AV894" s="5"/>
      <c r="AW894" s="5"/>
      <c r="AX894" s="5"/>
      <c r="AY894" s="5"/>
      <c r="AZ894" s="16"/>
      <c r="BA894" s="16"/>
      <c r="BB894" s="16"/>
      <c r="BC894" s="16"/>
      <c r="BD894" s="5"/>
      <c r="BE894" s="5"/>
      <c r="BF894" s="5"/>
      <c r="BG894" s="5"/>
      <c r="BH894" s="5"/>
      <c r="BI894" s="5"/>
      <c r="BJ894" s="5"/>
      <c r="BK894" s="13"/>
      <c r="BL894" s="13"/>
      <c r="BM894" s="13"/>
      <c r="BN894" s="5"/>
    </row>
    <row r="895" spans="1:66" s="8" customFormat="1" ht="11.25" hidden="1">
      <c r="A895" s="39"/>
      <c r="D895" s="13"/>
      <c r="E895" s="5"/>
      <c r="F895" s="5"/>
      <c r="G895" s="5"/>
      <c r="I895" s="5"/>
      <c r="J895" s="5"/>
      <c r="K895" s="5"/>
      <c r="L895" s="5"/>
      <c r="M895" s="7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11"/>
      <c r="AE895" s="5"/>
      <c r="AF895" s="5"/>
      <c r="AG895" s="5"/>
      <c r="AH895" s="5"/>
      <c r="AI895" s="5"/>
      <c r="AJ895" s="5"/>
      <c r="AK895" s="5"/>
      <c r="AL895" s="5"/>
      <c r="AM895" s="5"/>
      <c r="AN895" s="7"/>
      <c r="AO895" s="5"/>
      <c r="AP895" s="7"/>
      <c r="AQ895" s="5"/>
      <c r="AR895" s="5"/>
      <c r="AS895" s="5"/>
      <c r="AT895" s="5"/>
      <c r="AU895" s="5"/>
      <c r="AV895" s="5"/>
      <c r="AW895" s="5"/>
      <c r="AX895" s="5"/>
      <c r="AY895" s="5"/>
      <c r="AZ895" s="16"/>
      <c r="BA895" s="16"/>
      <c r="BB895" s="16"/>
      <c r="BC895" s="16"/>
      <c r="BD895" s="5"/>
      <c r="BE895" s="5"/>
      <c r="BF895" s="5"/>
      <c r="BG895" s="5"/>
      <c r="BH895" s="5"/>
      <c r="BI895" s="5"/>
      <c r="BJ895" s="5"/>
      <c r="BK895" s="13"/>
      <c r="BL895" s="13"/>
      <c r="BM895" s="13"/>
      <c r="BN895" s="5"/>
    </row>
    <row r="896" spans="1:66" s="8" customFormat="1" ht="11.25" hidden="1">
      <c r="A896" s="39"/>
      <c r="D896" s="13"/>
      <c r="E896" s="5"/>
      <c r="F896" s="5"/>
      <c r="G896" s="5"/>
      <c r="I896" s="5"/>
      <c r="J896" s="5"/>
      <c r="K896" s="5"/>
      <c r="L896" s="5"/>
      <c r="M896" s="7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11"/>
      <c r="AE896" s="5"/>
      <c r="AF896" s="5"/>
      <c r="AG896" s="5"/>
      <c r="AH896" s="5"/>
      <c r="AI896" s="5"/>
      <c r="AJ896" s="5"/>
      <c r="AK896" s="5"/>
      <c r="AL896" s="5"/>
      <c r="AM896" s="5"/>
      <c r="AN896" s="7"/>
      <c r="AO896" s="5"/>
      <c r="AP896" s="7"/>
      <c r="AQ896" s="5"/>
      <c r="AR896" s="5"/>
      <c r="AS896" s="5"/>
      <c r="AT896" s="5"/>
      <c r="AU896" s="5"/>
      <c r="AV896" s="5"/>
      <c r="AW896" s="5"/>
      <c r="AX896" s="5"/>
      <c r="AY896" s="5"/>
      <c r="AZ896" s="16"/>
      <c r="BA896" s="16"/>
      <c r="BB896" s="16"/>
      <c r="BC896" s="16"/>
      <c r="BD896" s="5"/>
      <c r="BE896" s="5"/>
      <c r="BF896" s="5"/>
      <c r="BG896" s="5"/>
      <c r="BH896" s="5"/>
      <c r="BI896" s="5"/>
      <c r="BJ896" s="5"/>
      <c r="BK896" s="13"/>
      <c r="BL896" s="13"/>
      <c r="BM896" s="13"/>
      <c r="BN896" s="5"/>
    </row>
    <row r="897" spans="1:66" s="8" customFormat="1" ht="11.25" hidden="1">
      <c r="A897" s="39"/>
      <c r="D897" s="13"/>
      <c r="E897" s="5"/>
      <c r="F897" s="5"/>
      <c r="G897" s="5"/>
      <c r="I897" s="5"/>
      <c r="J897" s="5"/>
      <c r="K897" s="5"/>
      <c r="L897" s="5"/>
      <c r="M897" s="7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11"/>
      <c r="AE897" s="5"/>
      <c r="AF897" s="5"/>
      <c r="AG897" s="5"/>
      <c r="AH897" s="5"/>
      <c r="AI897" s="5"/>
      <c r="AJ897" s="5"/>
      <c r="AK897" s="5"/>
      <c r="AL897" s="5"/>
      <c r="AM897" s="5"/>
      <c r="AN897" s="7"/>
      <c r="AO897" s="5"/>
      <c r="AP897" s="7"/>
      <c r="AQ897" s="5"/>
      <c r="AR897" s="5"/>
      <c r="AS897" s="5"/>
      <c r="AT897" s="5"/>
      <c r="AU897" s="5"/>
      <c r="AV897" s="5"/>
      <c r="AW897" s="5"/>
      <c r="AX897" s="5"/>
      <c r="AY897" s="5"/>
      <c r="AZ897" s="16"/>
      <c r="BA897" s="16"/>
      <c r="BB897" s="16"/>
      <c r="BC897" s="16"/>
      <c r="BD897" s="5"/>
      <c r="BE897" s="5"/>
      <c r="BF897" s="5"/>
      <c r="BG897" s="5"/>
      <c r="BH897" s="5"/>
      <c r="BI897" s="5"/>
      <c r="BJ897" s="5"/>
      <c r="BK897" s="13"/>
      <c r="BL897" s="13"/>
      <c r="BM897" s="13"/>
      <c r="BN897" s="5"/>
    </row>
    <row r="898" spans="1:66" s="8" customFormat="1" ht="11.25" hidden="1">
      <c r="A898" s="39"/>
      <c r="D898" s="13"/>
      <c r="E898" s="5"/>
      <c r="F898" s="5"/>
      <c r="G898" s="5"/>
      <c r="I898" s="5"/>
      <c r="J898" s="5"/>
      <c r="K898" s="5"/>
      <c r="L898" s="5"/>
      <c r="M898" s="7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11"/>
      <c r="AE898" s="5"/>
      <c r="AF898" s="5"/>
      <c r="AG898" s="5"/>
      <c r="AH898" s="5"/>
      <c r="AI898" s="5"/>
      <c r="AJ898" s="5"/>
      <c r="AK898" s="5"/>
      <c r="AL898" s="5"/>
      <c r="AM898" s="5"/>
      <c r="AN898" s="7"/>
      <c r="AO898" s="5"/>
      <c r="AP898" s="7"/>
      <c r="AQ898" s="5"/>
      <c r="AR898" s="5"/>
      <c r="AS898" s="5"/>
      <c r="AT898" s="5"/>
      <c r="AU898" s="5"/>
      <c r="AV898" s="5"/>
      <c r="AW898" s="5"/>
      <c r="AX898" s="5"/>
      <c r="AY898" s="5"/>
      <c r="AZ898" s="16"/>
      <c r="BA898" s="16"/>
      <c r="BB898" s="16"/>
      <c r="BC898" s="16"/>
      <c r="BD898" s="5"/>
      <c r="BE898" s="5"/>
      <c r="BF898" s="5"/>
      <c r="BG898" s="5"/>
      <c r="BH898" s="5"/>
      <c r="BI898" s="5"/>
      <c r="BJ898" s="5"/>
      <c r="BK898" s="13"/>
      <c r="BL898" s="13"/>
      <c r="BM898" s="13"/>
      <c r="BN898" s="5"/>
    </row>
    <row r="899" spans="1:66" s="8" customFormat="1" ht="11.25" hidden="1">
      <c r="A899" s="39"/>
      <c r="D899" s="13"/>
      <c r="E899" s="5"/>
      <c r="F899" s="5"/>
      <c r="G899" s="5"/>
      <c r="I899" s="5"/>
      <c r="J899" s="5"/>
      <c r="K899" s="5"/>
      <c r="L899" s="5"/>
      <c r="M899" s="7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11"/>
      <c r="AE899" s="5"/>
      <c r="AF899" s="5"/>
      <c r="AG899" s="5"/>
      <c r="AH899" s="5"/>
      <c r="AI899" s="5"/>
      <c r="AJ899" s="5"/>
      <c r="AK899" s="5"/>
      <c r="AL899" s="5"/>
      <c r="AM899" s="5"/>
      <c r="AN899" s="7"/>
      <c r="AO899" s="5"/>
      <c r="AP899" s="7"/>
      <c r="AQ899" s="5"/>
      <c r="AR899" s="5"/>
      <c r="AS899" s="5"/>
      <c r="AT899" s="5"/>
      <c r="AU899" s="5"/>
      <c r="AV899" s="5"/>
      <c r="AW899" s="5"/>
      <c r="AX899" s="5"/>
      <c r="AY899" s="5"/>
      <c r="AZ899" s="16"/>
      <c r="BA899" s="16"/>
      <c r="BB899" s="16"/>
      <c r="BC899" s="16"/>
      <c r="BD899" s="5"/>
      <c r="BE899" s="5"/>
      <c r="BF899" s="5"/>
      <c r="BG899" s="5"/>
      <c r="BH899" s="5"/>
      <c r="BI899" s="5"/>
      <c r="BJ899" s="5"/>
      <c r="BK899" s="13"/>
      <c r="BL899" s="13"/>
      <c r="BM899" s="13"/>
      <c r="BN899" s="5"/>
    </row>
    <row r="900" spans="1:66" s="8" customFormat="1" ht="11.25" hidden="1">
      <c r="A900" s="39"/>
      <c r="D900" s="13"/>
      <c r="E900" s="5"/>
      <c r="F900" s="5"/>
      <c r="G900" s="5"/>
      <c r="I900" s="5"/>
      <c r="J900" s="5"/>
      <c r="K900" s="5"/>
      <c r="L900" s="5"/>
      <c r="M900" s="7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11"/>
      <c r="AE900" s="5"/>
      <c r="AF900" s="5"/>
      <c r="AG900" s="5"/>
      <c r="AH900" s="5"/>
      <c r="AI900" s="5"/>
      <c r="AJ900" s="5"/>
      <c r="AK900" s="5"/>
      <c r="AL900" s="5"/>
      <c r="AM900" s="5"/>
      <c r="AN900" s="7"/>
      <c r="AO900" s="5"/>
      <c r="AP900" s="7"/>
      <c r="AQ900" s="5"/>
      <c r="AR900" s="5"/>
      <c r="AS900" s="5"/>
      <c r="AT900" s="5"/>
      <c r="AU900" s="5"/>
      <c r="AV900" s="5"/>
      <c r="AW900" s="5"/>
      <c r="AX900" s="5"/>
      <c r="AY900" s="5"/>
      <c r="AZ900" s="16"/>
      <c r="BA900" s="16"/>
      <c r="BB900" s="16"/>
      <c r="BC900" s="16"/>
      <c r="BD900" s="5"/>
      <c r="BE900" s="5"/>
      <c r="BF900" s="5"/>
      <c r="BG900" s="5"/>
      <c r="BH900" s="5"/>
      <c r="BI900" s="5"/>
      <c r="BJ900" s="5"/>
      <c r="BK900" s="13"/>
      <c r="BL900" s="13"/>
      <c r="BM900" s="13"/>
      <c r="BN900" s="5"/>
    </row>
    <row r="901" spans="1:66" s="8" customFormat="1" ht="11.25" hidden="1">
      <c r="A901" s="39"/>
      <c r="D901" s="13"/>
      <c r="E901" s="5"/>
      <c r="F901" s="5"/>
      <c r="G901" s="5"/>
      <c r="I901" s="5"/>
      <c r="J901" s="5"/>
      <c r="K901" s="5"/>
      <c r="L901" s="5"/>
      <c r="M901" s="7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11"/>
      <c r="AE901" s="5"/>
      <c r="AF901" s="5"/>
      <c r="AG901" s="5"/>
      <c r="AH901" s="5"/>
      <c r="AI901" s="5"/>
      <c r="AJ901" s="5"/>
      <c r="AK901" s="5"/>
      <c r="AL901" s="5"/>
      <c r="AM901" s="5"/>
      <c r="AN901" s="7"/>
      <c r="AO901" s="5"/>
      <c r="AP901" s="7"/>
      <c r="AQ901" s="5"/>
      <c r="AR901" s="5"/>
      <c r="AS901" s="5"/>
      <c r="AT901" s="5"/>
      <c r="AU901" s="5"/>
      <c r="AV901" s="5"/>
      <c r="AW901" s="5"/>
      <c r="AX901" s="5"/>
      <c r="AY901" s="5"/>
      <c r="AZ901" s="16"/>
      <c r="BA901" s="16"/>
      <c r="BB901" s="16"/>
      <c r="BC901" s="16"/>
      <c r="BD901" s="5"/>
      <c r="BE901" s="5"/>
      <c r="BF901" s="5"/>
      <c r="BG901" s="5"/>
      <c r="BH901" s="5"/>
      <c r="BI901" s="5"/>
      <c r="BJ901" s="5"/>
      <c r="BK901" s="13"/>
      <c r="BL901" s="13"/>
      <c r="BM901" s="13"/>
      <c r="BN901" s="5"/>
    </row>
    <row r="902" spans="1:66" s="8" customFormat="1" ht="11.25" hidden="1">
      <c r="A902" s="39"/>
      <c r="D902" s="13"/>
      <c r="E902" s="5"/>
      <c r="F902" s="5"/>
      <c r="G902" s="5"/>
      <c r="I902" s="5"/>
      <c r="J902" s="5"/>
      <c r="K902" s="5"/>
      <c r="L902" s="5"/>
      <c r="M902" s="7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11"/>
      <c r="AE902" s="5"/>
      <c r="AF902" s="5"/>
      <c r="AG902" s="5"/>
      <c r="AH902" s="5"/>
      <c r="AI902" s="5"/>
      <c r="AJ902" s="5"/>
      <c r="AK902" s="5"/>
      <c r="AL902" s="5"/>
      <c r="AM902" s="5"/>
      <c r="AN902" s="7"/>
      <c r="AO902" s="5"/>
      <c r="AP902" s="7"/>
      <c r="AQ902" s="5"/>
      <c r="AR902" s="5"/>
      <c r="AS902" s="5"/>
      <c r="AT902" s="5"/>
      <c r="AU902" s="5"/>
      <c r="AV902" s="5"/>
      <c r="AW902" s="5"/>
      <c r="AX902" s="5"/>
      <c r="AY902" s="5"/>
      <c r="AZ902" s="16"/>
      <c r="BA902" s="16"/>
      <c r="BB902" s="16"/>
      <c r="BC902" s="16"/>
      <c r="BD902" s="5"/>
      <c r="BE902" s="5"/>
      <c r="BF902" s="5"/>
      <c r="BG902" s="5"/>
      <c r="BH902" s="5"/>
      <c r="BI902" s="5"/>
      <c r="BJ902" s="5"/>
      <c r="BK902" s="13"/>
      <c r="BL902" s="13"/>
      <c r="BM902" s="13"/>
      <c r="BN902" s="5"/>
    </row>
    <row r="903" spans="1:66" s="8" customFormat="1" ht="11.25" hidden="1">
      <c r="A903" s="39"/>
      <c r="D903" s="13"/>
      <c r="E903" s="5"/>
      <c r="F903" s="5"/>
      <c r="G903" s="5"/>
      <c r="I903" s="5"/>
      <c r="J903" s="5"/>
      <c r="K903" s="5"/>
      <c r="L903" s="5"/>
      <c r="M903" s="7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11"/>
      <c r="AE903" s="5"/>
      <c r="AF903" s="5"/>
      <c r="AG903" s="5"/>
      <c r="AH903" s="5"/>
      <c r="AI903" s="5"/>
      <c r="AJ903" s="5"/>
      <c r="AK903" s="5"/>
      <c r="AL903" s="5"/>
      <c r="AM903" s="5"/>
      <c r="AN903" s="7"/>
      <c r="AO903" s="5"/>
      <c r="AP903" s="7"/>
      <c r="AQ903" s="5"/>
      <c r="AR903" s="5"/>
      <c r="AS903" s="5"/>
      <c r="AT903" s="5"/>
      <c r="AU903" s="5"/>
      <c r="AV903" s="5"/>
      <c r="AW903" s="5"/>
      <c r="AX903" s="5"/>
      <c r="AY903" s="5"/>
      <c r="AZ903" s="16"/>
      <c r="BA903" s="16"/>
      <c r="BB903" s="16"/>
      <c r="BC903" s="16"/>
      <c r="BD903" s="5"/>
      <c r="BE903" s="5"/>
      <c r="BF903" s="5"/>
      <c r="BG903" s="5"/>
      <c r="BH903" s="5"/>
      <c r="BI903" s="5"/>
      <c r="BJ903" s="5"/>
      <c r="BK903" s="13"/>
      <c r="BL903" s="13"/>
      <c r="BM903" s="13"/>
      <c r="BN903" s="5"/>
    </row>
    <row r="904" spans="1:66" s="8" customFormat="1" ht="11.25" hidden="1">
      <c r="A904" s="39"/>
      <c r="D904" s="13"/>
      <c r="E904" s="5"/>
      <c r="F904" s="5"/>
      <c r="G904" s="5"/>
      <c r="I904" s="5"/>
      <c r="J904" s="5"/>
      <c r="K904" s="5"/>
      <c r="L904" s="5"/>
      <c r="M904" s="7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11"/>
      <c r="AE904" s="5"/>
      <c r="AF904" s="5"/>
      <c r="AG904" s="5"/>
      <c r="AH904" s="5"/>
      <c r="AI904" s="5"/>
      <c r="AJ904" s="5"/>
      <c r="AK904" s="5"/>
      <c r="AL904" s="5"/>
      <c r="AM904" s="5"/>
      <c r="AN904" s="7"/>
      <c r="AO904" s="5"/>
      <c r="AP904" s="7"/>
      <c r="AQ904" s="5"/>
      <c r="AR904" s="5"/>
      <c r="AS904" s="5"/>
      <c r="AT904" s="5"/>
      <c r="AU904" s="5"/>
      <c r="AV904" s="5"/>
      <c r="AW904" s="5"/>
      <c r="AX904" s="5"/>
      <c r="AY904" s="5"/>
      <c r="AZ904" s="16"/>
      <c r="BA904" s="16"/>
      <c r="BB904" s="16"/>
      <c r="BC904" s="16"/>
      <c r="BD904" s="5"/>
      <c r="BE904" s="5"/>
      <c r="BF904" s="5"/>
      <c r="BG904" s="5"/>
      <c r="BH904" s="5"/>
      <c r="BI904" s="5"/>
      <c r="BJ904" s="5"/>
      <c r="BK904" s="13"/>
      <c r="BL904" s="13"/>
      <c r="BM904" s="13"/>
      <c r="BN904" s="5"/>
    </row>
    <row r="905" spans="1:66" s="8" customFormat="1" ht="11.25" hidden="1">
      <c r="A905" s="39"/>
      <c r="D905" s="13"/>
      <c r="E905" s="5"/>
      <c r="F905" s="5"/>
      <c r="G905" s="5"/>
      <c r="I905" s="5"/>
      <c r="J905" s="5"/>
      <c r="K905" s="5"/>
      <c r="L905" s="5"/>
      <c r="M905" s="7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11"/>
      <c r="AE905" s="5"/>
      <c r="AF905" s="5"/>
      <c r="AG905" s="5"/>
      <c r="AH905" s="5"/>
      <c r="AI905" s="5"/>
      <c r="AJ905" s="5"/>
      <c r="AK905" s="5"/>
      <c r="AL905" s="5"/>
      <c r="AM905" s="5"/>
      <c r="AN905" s="7"/>
      <c r="AO905" s="5"/>
      <c r="AP905" s="7"/>
      <c r="AQ905" s="5"/>
      <c r="AR905" s="5"/>
      <c r="AS905" s="5"/>
      <c r="AT905" s="5"/>
      <c r="AU905" s="5"/>
      <c r="AV905" s="5"/>
      <c r="AW905" s="5"/>
      <c r="AX905" s="5"/>
      <c r="AY905" s="5"/>
      <c r="AZ905" s="16"/>
      <c r="BA905" s="16"/>
      <c r="BB905" s="16"/>
      <c r="BC905" s="16"/>
      <c r="BD905" s="5"/>
      <c r="BE905" s="5"/>
      <c r="BF905" s="5"/>
      <c r="BG905" s="5"/>
      <c r="BH905" s="5"/>
      <c r="BI905" s="5"/>
      <c r="BJ905" s="5"/>
      <c r="BK905" s="13"/>
      <c r="BL905" s="13"/>
      <c r="BM905" s="13"/>
      <c r="BN905" s="5"/>
    </row>
    <row r="906" spans="1:66" s="8" customFormat="1" ht="11.25" hidden="1">
      <c r="A906" s="39"/>
      <c r="D906" s="13"/>
      <c r="E906" s="5"/>
      <c r="F906" s="5"/>
      <c r="G906" s="5"/>
      <c r="I906" s="5"/>
      <c r="J906" s="5"/>
      <c r="K906" s="5"/>
      <c r="L906" s="5"/>
      <c r="M906" s="7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11"/>
      <c r="AE906" s="5"/>
      <c r="AF906" s="5"/>
      <c r="AG906" s="5"/>
      <c r="AH906" s="5"/>
      <c r="AI906" s="5"/>
      <c r="AJ906" s="5"/>
      <c r="AK906" s="5"/>
      <c r="AL906" s="5"/>
      <c r="AM906" s="5"/>
      <c r="AN906" s="7"/>
      <c r="AO906" s="5"/>
      <c r="AP906" s="7"/>
      <c r="AQ906" s="5"/>
      <c r="AR906" s="5"/>
      <c r="AS906" s="5"/>
      <c r="AT906" s="5"/>
      <c r="AU906" s="5"/>
      <c r="AV906" s="5"/>
      <c r="AW906" s="5"/>
      <c r="AX906" s="5"/>
      <c r="AY906" s="5"/>
      <c r="AZ906" s="16"/>
      <c r="BA906" s="16"/>
      <c r="BB906" s="16"/>
      <c r="BC906" s="16"/>
      <c r="BD906" s="5"/>
      <c r="BE906" s="5"/>
      <c r="BF906" s="5"/>
      <c r="BG906" s="5"/>
      <c r="BH906" s="5"/>
      <c r="BI906" s="5"/>
      <c r="BJ906" s="5"/>
      <c r="BK906" s="13"/>
      <c r="BL906" s="13"/>
      <c r="BM906" s="13"/>
      <c r="BN906" s="5"/>
    </row>
    <row r="907" spans="1:66" s="8" customFormat="1" ht="11.25" hidden="1">
      <c r="A907" s="39"/>
      <c r="D907" s="13"/>
      <c r="E907" s="5"/>
      <c r="F907" s="5"/>
      <c r="G907" s="5"/>
      <c r="I907" s="5"/>
      <c r="J907" s="5"/>
      <c r="K907" s="5"/>
      <c r="L907" s="5"/>
      <c r="M907" s="7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11"/>
      <c r="AE907" s="5"/>
      <c r="AF907" s="5"/>
      <c r="AG907" s="5"/>
      <c r="AH907" s="5"/>
      <c r="AI907" s="5"/>
      <c r="AJ907" s="5"/>
      <c r="AK907" s="5"/>
      <c r="AL907" s="5"/>
      <c r="AM907" s="5"/>
      <c r="AN907" s="7"/>
      <c r="AO907" s="5"/>
      <c r="AP907" s="7"/>
      <c r="AQ907" s="5"/>
      <c r="AR907" s="5"/>
      <c r="AS907" s="5"/>
      <c r="AT907" s="5"/>
      <c r="AU907" s="5"/>
      <c r="AV907" s="5"/>
      <c r="AW907" s="5"/>
      <c r="AX907" s="5"/>
      <c r="AY907" s="5"/>
      <c r="AZ907" s="16"/>
      <c r="BA907" s="16"/>
      <c r="BB907" s="16"/>
      <c r="BC907" s="16"/>
      <c r="BD907" s="5"/>
      <c r="BE907" s="5"/>
      <c r="BF907" s="5"/>
      <c r="BG907" s="5"/>
      <c r="BH907" s="5"/>
      <c r="BI907" s="5"/>
      <c r="BJ907" s="5"/>
      <c r="BK907" s="13"/>
      <c r="BL907" s="13"/>
      <c r="BM907" s="13"/>
      <c r="BN907" s="5"/>
    </row>
    <row r="908" spans="1:66" s="8" customFormat="1" ht="11.25" hidden="1">
      <c r="A908" s="39"/>
      <c r="D908" s="13"/>
      <c r="E908" s="5"/>
      <c r="F908" s="5"/>
      <c r="G908" s="5"/>
      <c r="I908" s="5"/>
      <c r="J908" s="5"/>
      <c r="K908" s="5"/>
      <c r="L908" s="5"/>
      <c r="M908" s="7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11"/>
      <c r="AE908" s="5"/>
      <c r="AF908" s="5"/>
      <c r="AG908" s="5"/>
      <c r="AH908" s="5"/>
      <c r="AI908" s="5"/>
      <c r="AJ908" s="5"/>
      <c r="AK908" s="5"/>
      <c r="AL908" s="5"/>
      <c r="AM908" s="5"/>
      <c r="AN908" s="7"/>
      <c r="AO908" s="5"/>
      <c r="AP908" s="7"/>
      <c r="AQ908" s="5"/>
      <c r="AR908" s="5"/>
      <c r="AS908" s="5"/>
      <c r="AT908" s="5"/>
      <c r="AU908" s="5"/>
      <c r="AV908" s="5"/>
      <c r="AW908" s="5"/>
      <c r="AX908" s="5"/>
      <c r="AY908" s="5"/>
      <c r="AZ908" s="16"/>
      <c r="BA908" s="16"/>
      <c r="BB908" s="16"/>
      <c r="BC908" s="16"/>
      <c r="BD908" s="5"/>
      <c r="BE908" s="5"/>
      <c r="BF908" s="5"/>
      <c r="BG908" s="5"/>
      <c r="BH908" s="5"/>
      <c r="BI908" s="5"/>
      <c r="BJ908" s="5"/>
      <c r="BK908" s="13"/>
      <c r="BL908" s="13"/>
      <c r="BM908" s="13"/>
      <c r="BN908" s="5"/>
    </row>
    <row r="909" spans="1:66" s="8" customFormat="1" ht="11.25" hidden="1">
      <c r="A909" s="39"/>
      <c r="D909" s="13"/>
      <c r="E909" s="5"/>
      <c r="F909" s="5"/>
      <c r="G909" s="5"/>
      <c r="I909" s="5"/>
      <c r="J909" s="5"/>
      <c r="K909" s="5"/>
      <c r="L909" s="5"/>
      <c r="M909" s="7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11"/>
      <c r="AE909" s="5"/>
      <c r="AF909" s="5"/>
      <c r="AG909" s="5"/>
      <c r="AH909" s="5"/>
      <c r="AI909" s="5"/>
      <c r="AJ909" s="5"/>
      <c r="AK909" s="5"/>
      <c r="AL909" s="5"/>
      <c r="AM909" s="5"/>
      <c r="AN909" s="7"/>
      <c r="AO909" s="5"/>
      <c r="AP909" s="7"/>
      <c r="AQ909" s="5"/>
      <c r="AR909" s="5"/>
      <c r="AS909" s="5"/>
      <c r="AT909" s="5"/>
      <c r="AU909" s="5"/>
      <c r="AV909" s="5"/>
      <c r="AW909" s="5"/>
      <c r="AX909" s="5"/>
      <c r="AY909" s="5"/>
      <c r="AZ909" s="16"/>
      <c r="BA909" s="16"/>
      <c r="BB909" s="16"/>
      <c r="BC909" s="16"/>
      <c r="BD909" s="5"/>
      <c r="BE909" s="5"/>
      <c r="BF909" s="5"/>
      <c r="BG909" s="5"/>
      <c r="BH909" s="5"/>
      <c r="BI909" s="5"/>
      <c r="BJ909" s="5"/>
      <c r="BK909" s="13"/>
      <c r="BL909" s="13"/>
      <c r="BM909" s="13"/>
      <c r="BN909" s="5"/>
    </row>
    <row r="910" spans="1:66" s="8" customFormat="1" ht="11.25" hidden="1">
      <c r="A910" s="39"/>
      <c r="D910" s="13"/>
      <c r="E910" s="5"/>
      <c r="F910" s="5"/>
      <c r="G910" s="5"/>
      <c r="I910" s="5"/>
      <c r="J910" s="5"/>
      <c r="K910" s="5"/>
      <c r="L910" s="5"/>
      <c r="M910" s="7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11"/>
      <c r="AE910" s="5"/>
      <c r="AF910" s="5"/>
      <c r="AG910" s="5"/>
      <c r="AH910" s="5"/>
      <c r="AI910" s="5"/>
      <c r="AJ910" s="5"/>
      <c r="AK910" s="5"/>
      <c r="AL910" s="5"/>
      <c r="AM910" s="5"/>
      <c r="AN910" s="7"/>
      <c r="AO910" s="5"/>
      <c r="AP910" s="7"/>
      <c r="AQ910" s="5"/>
      <c r="AR910" s="5"/>
      <c r="AS910" s="5"/>
      <c r="AT910" s="5"/>
      <c r="AU910" s="5"/>
      <c r="AV910" s="5"/>
      <c r="AW910" s="5"/>
      <c r="AX910" s="5"/>
      <c r="AY910" s="5"/>
      <c r="AZ910" s="16"/>
      <c r="BA910" s="16"/>
      <c r="BB910" s="16"/>
      <c r="BC910" s="16"/>
      <c r="BD910" s="5"/>
      <c r="BE910" s="5"/>
      <c r="BF910" s="5"/>
      <c r="BG910" s="5"/>
      <c r="BH910" s="5"/>
      <c r="BI910" s="5"/>
      <c r="BJ910" s="5"/>
      <c r="BK910" s="13"/>
      <c r="BL910" s="13"/>
      <c r="BM910" s="13"/>
      <c r="BN910" s="5"/>
    </row>
    <row r="911" spans="1:66" s="8" customFormat="1" ht="11.25" hidden="1">
      <c r="A911" s="39"/>
      <c r="D911" s="13"/>
      <c r="E911" s="5"/>
      <c r="F911" s="5"/>
      <c r="G911" s="5"/>
      <c r="I911" s="5"/>
      <c r="J911" s="5"/>
      <c r="K911" s="5"/>
      <c r="L911" s="5"/>
      <c r="M911" s="7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11"/>
      <c r="AE911" s="5"/>
      <c r="AF911" s="5"/>
      <c r="AG911" s="5"/>
      <c r="AH911" s="5"/>
      <c r="AI911" s="5"/>
      <c r="AJ911" s="5"/>
      <c r="AK911" s="5"/>
      <c r="AL911" s="5"/>
      <c r="AM911" s="5"/>
      <c r="AN911" s="7"/>
      <c r="AO911" s="5"/>
      <c r="AP911" s="7"/>
      <c r="AQ911" s="5"/>
      <c r="AR911" s="5"/>
      <c r="AS911" s="5"/>
      <c r="AT911" s="5"/>
      <c r="AU911" s="5"/>
      <c r="AV911" s="5"/>
      <c r="AW911" s="5"/>
      <c r="AX911" s="5"/>
      <c r="AY911" s="5"/>
      <c r="AZ911" s="16"/>
      <c r="BA911" s="16"/>
      <c r="BB911" s="16"/>
      <c r="BC911" s="16"/>
      <c r="BD911" s="5"/>
      <c r="BE911" s="5"/>
      <c r="BF911" s="5"/>
      <c r="BG911" s="5"/>
      <c r="BH911" s="5"/>
      <c r="BI911" s="5"/>
      <c r="BJ911" s="5"/>
      <c r="BK911" s="13"/>
      <c r="BL911" s="13"/>
      <c r="BM911" s="13"/>
      <c r="BN911" s="5"/>
    </row>
    <row r="912" spans="1:66" s="8" customFormat="1" ht="11.25" hidden="1">
      <c r="A912" s="39"/>
      <c r="D912" s="13"/>
      <c r="E912" s="5"/>
      <c r="F912" s="5"/>
      <c r="G912" s="5"/>
      <c r="I912" s="5"/>
      <c r="J912" s="5"/>
      <c r="K912" s="5"/>
      <c r="L912" s="5"/>
      <c r="M912" s="7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11"/>
      <c r="AE912" s="5"/>
      <c r="AF912" s="5"/>
      <c r="AG912" s="5"/>
      <c r="AH912" s="5"/>
      <c r="AI912" s="5"/>
      <c r="AJ912" s="5"/>
      <c r="AK912" s="5"/>
      <c r="AL912" s="5"/>
      <c r="AM912" s="5"/>
      <c r="AN912" s="7"/>
      <c r="AO912" s="5"/>
      <c r="AP912" s="7"/>
      <c r="AQ912" s="5"/>
      <c r="AR912" s="5"/>
      <c r="AS912" s="5"/>
      <c r="AT912" s="5"/>
      <c r="AU912" s="5"/>
      <c r="AV912" s="5"/>
      <c r="AW912" s="5"/>
      <c r="AX912" s="5"/>
      <c r="AY912" s="5"/>
      <c r="AZ912" s="16"/>
      <c r="BA912" s="16"/>
      <c r="BB912" s="16"/>
      <c r="BC912" s="16"/>
      <c r="BD912" s="5"/>
      <c r="BE912" s="5"/>
      <c r="BF912" s="5"/>
      <c r="BG912" s="5"/>
      <c r="BH912" s="5"/>
      <c r="BI912" s="5"/>
      <c r="BJ912" s="5"/>
      <c r="BK912" s="13"/>
      <c r="BL912" s="13"/>
      <c r="BM912" s="13"/>
      <c r="BN912" s="5"/>
    </row>
    <row r="913" spans="1:66" s="8" customFormat="1" ht="11.25" hidden="1">
      <c r="A913" s="39"/>
      <c r="D913" s="13"/>
      <c r="E913" s="5"/>
      <c r="F913" s="5"/>
      <c r="G913" s="5"/>
      <c r="I913" s="5"/>
      <c r="J913" s="5"/>
      <c r="K913" s="5"/>
      <c r="L913" s="5"/>
      <c r="M913" s="7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11"/>
      <c r="AE913" s="5"/>
      <c r="AF913" s="5"/>
      <c r="AG913" s="5"/>
      <c r="AH913" s="5"/>
      <c r="AI913" s="5"/>
      <c r="AJ913" s="5"/>
      <c r="AK913" s="5"/>
      <c r="AL913" s="5"/>
      <c r="AM913" s="5"/>
      <c r="AN913" s="7"/>
      <c r="AO913" s="5"/>
      <c r="AP913" s="7"/>
      <c r="AQ913" s="5"/>
      <c r="AR913" s="5"/>
      <c r="AS913" s="5"/>
      <c r="AT913" s="5"/>
      <c r="AU913" s="5"/>
      <c r="AV913" s="5"/>
      <c r="AW913" s="5"/>
      <c r="AX913" s="5"/>
      <c r="AY913" s="5"/>
      <c r="AZ913" s="16"/>
      <c r="BA913" s="16"/>
      <c r="BB913" s="16"/>
      <c r="BC913" s="16"/>
      <c r="BD913" s="5"/>
      <c r="BE913" s="5"/>
      <c r="BF913" s="5"/>
      <c r="BG913" s="5"/>
      <c r="BH913" s="5"/>
      <c r="BI913" s="5"/>
      <c r="BJ913" s="5"/>
      <c r="BK913" s="13"/>
      <c r="BL913" s="13"/>
      <c r="BM913" s="13"/>
      <c r="BN913" s="5"/>
    </row>
    <row r="914" spans="1:66" s="8" customFormat="1" ht="11.25" hidden="1">
      <c r="A914" s="39"/>
      <c r="D914" s="13"/>
      <c r="E914" s="5"/>
      <c r="F914" s="5"/>
      <c r="G914" s="5"/>
      <c r="I914" s="5"/>
      <c r="J914" s="5"/>
      <c r="K914" s="5"/>
      <c r="L914" s="5"/>
      <c r="M914" s="7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11"/>
      <c r="AE914" s="5"/>
      <c r="AF914" s="5"/>
      <c r="AG914" s="5"/>
      <c r="AH914" s="5"/>
      <c r="AI914" s="5"/>
      <c r="AJ914" s="5"/>
      <c r="AK914" s="5"/>
      <c r="AL914" s="5"/>
      <c r="AM914" s="5"/>
      <c r="AN914" s="7"/>
      <c r="AO914" s="5"/>
      <c r="AP914" s="7"/>
      <c r="AQ914" s="5"/>
      <c r="AR914" s="5"/>
      <c r="AS914" s="5"/>
      <c r="AT914" s="5"/>
      <c r="AU914" s="5"/>
      <c r="AV914" s="5"/>
      <c r="AW914" s="5"/>
      <c r="AX914" s="5"/>
      <c r="AY914" s="5"/>
      <c r="AZ914" s="16"/>
      <c r="BA914" s="16"/>
      <c r="BB914" s="16"/>
      <c r="BC914" s="16"/>
      <c r="BD914" s="5"/>
      <c r="BE914" s="5"/>
      <c r="BF914" s="5"/>
      <c r="BG914" s="5"/>
      <c r="BH914" s="5"/>
      <c r="BI914" s="5"/>
      <c r="BJ914" s="5"/>
      <c r="BK914" s="13"/>
      <c r="BL914" s="13"/>
      <c r="BM914" s="13"/>
      <c r="BN914" s="5"/>
    </row>
    <row r="915" spans="1:66" s="8" customFormat="1" ht="11.25" hidden="1">
      <c r="A915" s="39"/>
      <c r="D915" s="13"/>
      <c r="E915" s="5"/>
      <c r="F915" s="5"/>
      <c r="G915" s="5"/>
      <c r="I915" s="5"/>
      <c r="J915" s="5"/>
      <c r="K915" s="5"/>
      <c r="L915" s="5"/>
      <c r="M915" s="7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11"/>
      <c r="AE915" s="5"/>
      <c r="AF915" s="5"/>
      <c r="AG915" s="5"/>
      <c r="AH915" s="5"/>
      <c r="AI915" s="5"/>
      <c r="AJ915" s="5"/>
      <c r="AK915" s="5"/>
      <c r="AL915" s="5"/>
      <c r="AM915" s="5"/>
      <c r="AN915" s="7"/>
      <c r="AO915" s="5"/>
      <c r="AP915" s="7"/>
      <c r="AQ915" s="5"/>
      <c r="AR915" s="5"/>
      <c r="AS915" s="5"/>
      <c r="AT915" s="5"/>
      <c r="AU915" s="5"/>
      <c r="AV915" s="5"/>
      <c r="AW915" s="5"/>
      <c r="AX915" s="5"/>
      <c r="AY915" s="5"/>
      <c r="AZ915" s="16"/>
      <c r="BA915" s="16"/>
      <c r="BB915" s="16"/>
      <c r="BC915" s="16"/>
      <c r="BD915" s="5"/>
      <c r="BE915" s="5"/>
      <c r="BF915" s="5"/>
      <c r="BG915" s="5"/>
      <c r="BH915" s="5"/>
      <c r="BI915" s="5"/>
      <c r="BJ915" s="5"/>
      <c r="BK915" s="13"/>
      <c r="BL915" s="13"/>
      <c r="BM915" s="13"/>
      <c r="BN915" s="5"/>
    </row>
    <row r="916" spans="1:66" s="8" customFormat="1" ht="11.25" hidden="1">
      <c r="A916" s="39"/>
      <c r="D916" s="13"/>
      <c r="E916" s="5"/>
      <c r="F916" s="5"/>
      <c r="G916" s="5"/>
      <c r="I916" s="5"/>
      <c r="J916" s="5"/>
      <c r="K916" s="5"/>
      <c r="L916" s="5"/>
      <c r="M916" s="7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11"/>
      <c r="AE916" s="5"/>
      <c r="AF916" s="5"/>
      <c r="AG916" s="5"/>
      <c r="AH916" s="5"/>
      <c r="AI916" s="5"/>
      <c r="AJ916" s="5"/>
      <c r="AK916" s="5"/>
      <c r="AL916" s="5"/>
      <c r="AM916" s="5"/>
      <c r="AN916" s="7"/>
      <c r="AO916" s="5"/>
      <c r="AP916" s="7"/>
      <c r="AQ916" s="5"/>
      <c r="AR916" s="5"/>
      <c r="AS916" s="5"/>
      <c r="AT916" s="5"/>
      <c r="AU916" s="5"/>
      <c r="AV916" s="5"/>
      <c r="AW916" s="5"/>
      <c r="AX916" s="5"/>
      <c r="AY916" s="5"/>
      <c r="AZ916" s="16"/>
      <c r="BA916" s="16"/>
      <c r="BB916" s="16"/>
      <c r="BC916" s="16"/>
      <c r="BD916" s="5"/>
      <c r="BE916" s="5"/>
      <c r="BF916" s="5"/>
      <c r="BG916" s="5"/>
      <c r="BH916" s="5"/>
      <c r="BI916" s="5"/>
      <c r="BJ916" s="5"/>
      <c r="BK916" s="13"/>
      <c r="BL916" s="13"/>
      <c r="BM916" s="13"/>
      <c r="BN916" s="5"/>
    </row>
    <row r="917" spans="1:66" s="8" customFormat="1" ht="11.25" hidden="1">
      <c r="A917" s="39"/>
      <c r="D917" s="13"/>
      <c r="E917" s="5"/>
      <c r="F917" s="5"/>
      <c r="G917" s="5"/>
      <c r="I917" s="5"/>
      <c r="J917" s="5"/>
      <c r="K917" s="5"/>
      <c r="L917" s="5"/>
      <c r="M917" s="7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11"/>
      <c r="AE917" s="5"/>
      <c r="AF917" s="5"/>
      <c r="AG917" s="5"/>
      <c r="AH917" s="5"/>
      <c r="AI917" s="5"/>
      <c r="AJ917" s="5"/>
      <c r="AK917" s="5"/>
      <c r="AL917" s="5"/>
      <c r="AM917" s="5"/>
      <c r="AN917" s="7"/>
      <c r="AO917" s="5"/>
      <c r="AP917" s="7"/>
      <c r="AQ917" s="5"/>
      <c r="AR917" s="5"/>
      <c r="AS917" s="5"/>
      <c r="AT917" s="5"/>
      <c r="AU917" s="5"/>
      <c r="AV917" s="5"/>
      <c r="AW917" s="5"/>
      <c r="AX917" s="5"/>
      <c r="AY917" s="5"/>
      <c r="AZ917" s="16"/>
      <c r="BA917" s="16"/>
      <c r="BB917" s="16"/>
      <c r="BC917" s="16"/>
      <c r="BD917" s="5"/>
      <c r="BE917" s="5"/>
      <c r="BF917" s="5"/>
      <c r="BG917" s="5"/>
      <c r="BH917" s="5"/>
      <c r="BI917" s="5"/>
      <c r="BJ917" s="5"/>
      <c r="BK917" s="13"/>
      <c r="BL917" s="13"/>
      <c r="BM917" s="13"/>
      <c r="BN917" s="5"/>
    </row>
    <row r="918" spans="1:66" s="8" customFormat="1" ht="11.25" hidden="1">
      <c r="A918" s="39"/>
      <c r="D918" s="13"/>
      <c r="E918" s="5"/>
      <c r="F918" s="5"/>
      <c r="G918" s="5"/>
      <c r="I918" s="5"/>
      <c r="J918" s="5"/>
      <c r="K918" s="5"/>
      <c r="L918" s="5"/>
      <c r="M918" s="7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11"/>
      <c r="AE918" s="5"/>
      <c r="AF918" s="5"/>
      <c r="AG918" s="5"/>
      <c r="AH918" s="5"/>
      <c r="AI918" s="5"/>
      <c r="AJ918" s="5"/>
      <c r="AK918" s="5"/>
      <c r="AL918" s="5"/>
      <c r="AM918" s="5"/>
      <c r="AN918" s="7"/>
      <c r="AO918" s="5"/>
      <c r="AP918" s="7"/>
      <c r="AQ918" s="5"/>
      <c r="AR918" s="5"/>
      <c r="AS918" s="5"/>
      <c r="AT918" s="5"/>
      <c r="AU918" s="5"/>
      <c r="AV918" s="5"/>
      <c r="AW918" s="5"/>
      <c r="AX918" s="5"/>
      <c r="AY918" s="5"/>
      <c r="AZ918" s="16"/>
      <c r="BA918" s="16"/>
      <c r="BB918" s="16"/>
      <c r="BC918" s="16"/>
      <c r="BD918" s="5"/>
      <c r="BE918" s="5"/>
      <c r="BF918" s="5"/>
      <c r="BG918" s="5"/>
      <c r="BH918" s="5"/>
      <c r="BI918" s="5"/>
      <c r="BJ918" s="5"/>
      <c r="BK918" s="13"/>
      <c r="BL918" s="13"/>
      <c r="BM918" s="13"/>
      <c r="BN918" s="5"/>
    </row>
    <row r="919" spans="1:66" s="8" customFormat="1" ht="11.25" hidden="1">
      <c r="A919" s="39"/>
      <c r="D919" s="13"/>
      <c r="E919" s="5"/>
      <c r="F919" s="5"/>
      <c r="G919" s="5"/>
      <c r="I919" s="5"/>
      <c r="J919" s="5"/>
      <c r="K919" s="5"/>
      <c r="L919" s="5"/>
      <c r="M919" s="7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11"/>
      <c r="AE919" s="5"/>
      <c r="AF919" s="5"/>
      <c r="AG919" s="5"/>
      <c r="AH919" s="5"/>
      <c r="AI919" s="5"/>
      <c r="AJ919" s="5"/>
      <c r="AK919" s="5"/>
      <c r="AL919" s="5"/>
      <c r="AM919" s="5"/>
      <c r="AN919" s="7"/>
      <c r="AO919" s="5"/>
      <c r="AP919" s="7"/>
      <c r="AQ919" s="5"/>
      <c r="AR919" s="5"/>
      <c r="AS919" s="5"/>
      <c r="AT919" s="5"/>
      <c r="AU919" s="5"/>
      <c r="AV919" s="5"/>
      <c r="AW919" s="5"/>
      <c r="AX919" s="5"/>
      <c r="AY919" s="5"/>
      <c r="AZ919" s="16"/>
      <c r="BA919" s="16"/>
      <c r="BB919" s="16"/>
      <c r="BC919" s="16"/>
      <c r="BD919" s="5"/>
      <c r="BE919" s="5"/>
      <c r="BF919" s="5"/>
      <c r="BG919" s="5"/>
      <c r="BH919" s="5"/>
      <c r="BI919" s="5"/>
      <c r="BJ919" s="5"/>
      <c r="BK919" s="13"/>
      <c r="BL919" s="13"/>
      <c r="BM919" s="13"/>
      <c r="BN919" s="5"/>
    </row>
    <row r="920" spans="1:66" s="8" customFormat="1" ht="11.25" hidden="1">
      <c r="A920" s="39"/>
      <c r="D920" s="13"/>
      <c r="E920" s="5"/>
      <c r="F920" s="5"/>
      <c r="G920" s="5"/>
      <c r="I920" s="5"/>
      <c r="J920" s="5"/>
      <c r="K920" s="5"/>
      <c r="L920" s="5"/>
      <c r="M920" s="7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11"/>
      <c r="AE920" s="5"/>
      <c r="AF920" s="5"/>
      <c r="AG920" s="5"/>
      <c r="AH920" s="5"/>
      <c r="AI920" s="5"/>
      <c r="AJ920" s="5"/>
      <c r="AK920" s="5"/>
      <c r="AL920" s="5"/>
      <c r="AM920" s="5"/>
      <c r="AN920" s="7"/>
      <c r="AO920" s="5"/>
      <c r="AP920" s="7"/>
      <c r="AQ920" s="5"/>
      <c r="AR920" s="5"/>
      <c r="AS920" s="5"/>
      <c r="AT920" s="5"/>
      <c r="AU920" s="5"/>
      <c r="AV920" s="5"/>
      <c r="AW920" s="5"/>
      <c r="AX920" s="5"/>
      <c r="AY920" s="5"/>
      <c r="AZ920" s="16"/>
      <c r="BA920" s="16"/>
      <c r="BB920" s="16"/>
      <c r="BC920" s="16"/>
      <c r="BD920" s="5"/>
      <c r="BE920" s="5"/>
      <c r="BF920" s="5"/>
      <c r="BG920" s="5"/>
      <c r="BH920" s="5"/>
      <c r="BI920" s="5"/>
      <c r="BJ920" s="5"/>
      <c r="BK920" s="13"/>
      <c r="BL920" s="13"/>
      <c r="BM920" s="13"/>
      <c r="BN920" s="5"/>
    </row>
    <row r="921" spans="1:66" s="8" customFormat="1" ht="11.25" hidden="1">
      <c r="A921" s="39"/>
      <c r="D921" s="13"/>
      <c r="E921" s="5"/>
      <c r="F921" s="5"/>
      <c r="G921" s="5"/>
      <c r="I921" s="5"/>
      <c r="J921" s="5"/>
      <c r="K921" s="5"/>
      <c r="L921" s="5"/>
      <c r="M921" s="7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11"/>
      <c r="AE921" s="5"/>
      <c r="AF921" s="5"/>
      <c r="AG921" s="5"/>
      <c r="AH921" s="5"/>
      <c r="AI921" s="5"/>
      <c r="AJ921" s="5"/>
      <c r="AK921" s="5"/>
      <c r="AL921" s="5"/>
      <c r="AM921" s="5"/>
      <c r="AN921" s="7"/>
      <c r="AO921" s="5"/>
      <c r="AP921" s="7"/>
      <c r="AQ921" s="5"/>
      <c r="AR921" s="5"/>
      <c r="AS921" s="5"/>
      <c r="AT921" s="5"/>
      <c r="AU921" s="5"/>
      <c r="AV921" s="5"/>
      <c r="AW921" s="5"/>
      <c r="AX921" s="5"/>
      <c r="AY921" s="5"/>
      <c r="AZ921" s="16"/>
      <c r="BA921" s="16"/>
      <c r="BB921" s="16"/>
      <c r="BC921" s="16"/>
      <c r="BD921" s="5"/>
      <c r="BE921" s="5"/>
      <c r="BF921" s="5"/>
      <c r="BG921" s="5"/>
      <c r="BH921" s="5"/>
      <c r="BI921" s="5"/>
      <c r="BJ921" s="5"/>
      <c r="BK921" s="13"/>
      <c r="BL921" s="13"/>
      <c r="BM921" s="13"/>
      <c r="BN921" s="5"/>
    </row>
    <row r="922" spans="1:66" s="8" customFormat="1" ht="11.25" hidden="1">
      <c r="A922" s="39"/>
      <c r="D922" s="13"/>
      <c r="E922" s="5"/>
      <c r="F922" s="5"/>
      <c r="G922" s="5"/>
      <c r="I922" s="5"/>
      <c r="J922" s="5"/>
      <c r="K922" s="5"/>
      <c r="L922" s="5"/>
      <c r="M922" s="7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11"/>
      <c r="AE922" s="5"/>
      <c r="AF922" s="5"/>
      <c r="AG922" s="5"/>
      <c r="AH922" s="5"/>
      <c r="AI922" s="5"/>
      <c r="AJ922" s="5"/>
      <c r="AK922" s="5"/>
      <c r="AL922" s="5"/>
      <c r="AM922" s="5"/>
      <c r="AN922" s="7"/>
      <c r="AO922" s="5"/>
      <c r="AP922" s="7"/>
      <c r="AQ922" s="5"/>
      <c r="AR922" s="5"/>
      <c r="AS922" s="5"/>
      <c r="AT922" s="5"/>
      <c r="AU922" s="5"/>
      <c r="AV922" s="5"/>
      <c r="AW922" s="5"/>
      <c r="AX922" s="5"/>
      <c r="AY922" s="5"/>
      <c r="AZ922" s="16"/>
      <c r="BA922" s="16"/>
      <c r="BB922" s="16"/>
      <c r="BC922" s="16"/>
      <c r="BD922" s="5"/>
      <c r="BE922" s="5"/>
      <c r="BF922" s="5"/>
      <c r="BG922" s="5"/>
      <c r="BH922" s="5"/>
      <c r="BI922" s="5"/>
      <c r="BJ922" s="5"/>
      <c r="BK922" s="13"/>
      <c r="BL922" s="13"/>
      <c r="BM922" s="13"/>
      <c r="BN922" s="5"/>
    </row>
    <row r="923" spans="1:66" s="8" customFormat="1" ht="11.25" hidden="1">
      <c r="A923" s="39"/>
      <c r="D923" s="13"/>
      <c r="E923" s="5"/>
      <c r="F923" s="5"/>
      <c r="G923" s="5"/>
      <c r="I923" s="5"/>
      <c r="J923" s="5"/>
      <c r="K923" s="5"/>
      <c r="L923" s="5"/>
      <c r="M923" s="7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11"/>
      <c r="AE923" s="5"/>
      <c r="AF923" s="5"/>
      <c r="AG923" s="5"/>
      <c r="AH923" s="5"/>
      <c r="AI923" s="5"/>
      <c r="AJ923" s="5"/>
      <c r="AK923" s="5"/>
      <c r="AL923" s="5"/>
      <c r="AM923" s="5"/>
      <c r="AN923" s="7"/>
      <c r="AO923" s="5"/>
      <c r="AP923" s="7"/>
      <c r="AQ923" s="5"/>
      <c r="AR923" s="5"/>
      <c r="AS923" s="5"/>
      <c r="AT923" s="5"/>
      <c r="AU923" s="5"/>
      <c r="AV923" s="5"/>
      <c r="AW923" s="5"/>
      <c r="AX923" s="5"/>
      <c r="AY923" s="5"/>
      <c r="AZ923" s="16"/>
      <c r="BA923" s="16"/>
      <c r="BB923" s="16"/>
      <c r="BC923" s="16"/>
      <c r="BD923" s="5"/>
      <c r="BE923" s="5"/>
      <c r="BF923" s="5"/>
      <c r="BG923" s="5"/>
      <c r="BH923" s="5"/>
      <c r="BI923" s="5"/>
      <c r="BJ923" s="5"/>
      <c r="BK923" s="13"/>
      <c r="BL923" s="13"/>
      <c r="BM923" s="13"/>
      <c r="BN923" s="5"/>
    </row>
    <row r="924" spans="1:66" s="8" customFormat="1" ht="11.25" hidden="1">
      <c r="A924" s="39"/>
      <c r="D924" s="13"/>
      <c r="E924" s="5"/>
      <c r="F924" s="5"/>
      <c r="G924" s="5"/>
      <c r="I924" s="5"/>
      <c r="J924" s="5"/>
      <c r="K924" s="5"/>
      <c r="L924" s="5"/>
      <c r="M924" s="7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11"/>
      <c r="AE924" s="5"/>
      <c r="AF924" s="5"/>
      <c r="AG924" s="5"/>
      <c r="AH924" s="5"/>
      <c r="AI924" s="5"/>
      <c r="AJ924" s="5"/>
      <c r="AK924" s="5"/>
      <c r="AL924" s="5"/>
      <c r="AM924" s="5"/>
      <c r="AN924" s="7"/>
      <c r="AO924" s="5"/>
      <c r="AP924" s="7"/>
      <c r="AQ924" s="5"/>
      <c r="AR924" s="5"/>
      <c r="AS924" s="5"/>
      <c r="AT924" s="5"/>
      <c r="AU924" s="5"/>
      <c r="AV924" s="5"/>
      <c r="AW924" s="5"/>
      <c r="AX924" s="5"/>
      <c r="AY924" s="5"/>
      <c r="AZ924" s="16"/>
      <c r="BA924" s="16"/>
      <c r="BB924" s="16"/>
      <c r="BC924" s="16"/>
      <c r="BD924" s="5"/>
      <c r="BE924" s="5"/>
      <c r="BF924" s="5"/>
      <c r="BG924" s="5"/>
      <c r="BH924" s="5"/>
      <c r="BI924" s="5"/>
      <c r="BJ924" s="5"/>
      <c r="BK924" s="13"/>
      <c r="BL924" s="13"/>
      <c r="BM924" s="13"/>
      <c r="BN924" s="5"/>
    </row>
    <row r="925" spans="1:66" s="8" customFormat="1" ht="11.25" hidden="1">
      <c r="A925" s="39"/>
      <c r="D925" s="13"/>
      <c r="E925" s="5"/>
      <c r="F925" s="5"/>
      <c r="G925" s="5"/>
      <c r="I925" s="5"/>
      <c r="J925" s="5"/>
      <c r="K925" s="5"/>
      <c r="L925" s="5"/>
      <c r="M925" s="7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11"/>
      <c r="AE925" s="5"/>
      <c r="AF925" s="5"/>
      <c r="AG925" s="5"/>
      <c r="AH925" s="5"/>
      <c r="AI925" s="5"/>
      <c r="AJ925" s="5"/>
      <c r="AK925" s="5"/>
      <c r="AL925" s="5"/>
      <c r="AM925" s="5"/>
      <c r="AN925" s="7"/>
      <c r="AO925" s="5"/>
      <c r="AP925" s="7"/>
      <c r="AQ925" s="5"/>
      <c r="AR925" s="5"/>
      <c r="AS925" s="5"/>
      <c r="AT925" s="5"/>
      <c r="AU925" s="5"/>
      <c r="AV925" s="5"/>
      <c r="AW925" s="5"/>
      <c r="AX925" s="5"/>
      <c r="AY925" s="5"/>
      <c r="AZ925" s="16"/>
      <c r="BA925" s="16"/>
      <c r="BB925" s="16"/>
      <c r="BC925" s="16"/>
      <c r="BD925" s="5"/>
      <c r="BE925" s="5"/>
      <c r="BF925" s="5"/>
      <c r="BG925" s="5"/>
      <c r="BH925" s="5"/>
      <c r="BI925" s="5"/>
      <c r="BJ925" s="5"/>
      <c r="BK925" s="13"/>
      <c r="BL925" s="13"/>
      <c r="BM925" s="13"/>
      <c r="BN925" s="5"/>
    </row>
    <row r="926" spans="1:66" s="8" customFormat="1" ht="11.25" hidden="1">
      <c r="A926" s="39"/>
      <c r="D926" s="13"/>
      <c r="E926" s="5"/>
      <c r="F926" s="5"/>
      <c r="G926" s="5"/>
      <c r="I926" s="5"/>
      <c r="J926" s="5"/>
      <c r="K926" s="5"/>
      <c r="L926" s="5"/>
      <c r="M926" s="7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11"/>
      <c r="AE926" s="5"/>
      <c r="AF926" s="5"/>
      <c r="AG926" s="5"/>
      <c r="AH926" s="5"/>
      <c r="AI926" s="5"/>
      <c r="AJ926" s="5"/>
      <c r="AK926" s="5"/>
      <c r="AL926" s="5"/>
      <c r="AM926" s="5"/>
      <c r="AN926" s="7"/>
      <c r="AO926" s="5"/>
      <c r="AP926" s="7"/>
      <c r="AQ926" s="5"/>
      <c r="AR926" s="5"/>
      <c r="AS926" s="5"/>
      <c r="AT926" s="5"/>
      <c r="AU926" s="5"/>
      <c r="AV926" s="5"/>
      <c r="AW926" s="5"/>
      <c r="AX926" s="5"/>
      <c r="AY926" s="5"/>
      <c r="AZ926" s="16"/>
      <c r="BA926" s="16"/>
      <c r="BB926" s="16"/>
      <c r="BC926" s="16"/>
      <c r="BD926" s="5"/>
      <c r="BE926" s="5"/>
      <c r="BF926" s="5"/>
      <c r="BG926" s="5"/>
      <c r="BH926" s="5"/>
      <c r="BI926" s="5"/>
      <c r="BJ926" s="5"/>
      <c r="BK926" s="13"/>
      <c r="BL926" s="13"/>
      <c r="BM926" s="13"/>
      <c r="BN926" s="5"/>
    </row>
    <row r="927" spans="1:66" s="8" customFormat="1" ht="11.25" hidden="1">
      <c r="A927" s="39"/>
      <c r="D927" s="13"/>
      <c r="E927" s="5"/>
      <c r="F927" s="5"/>
      <c r="G927" s="5"/>
      <c r="I927" s="5"/>
      <c r="J927" s="5"/>
      <c r="K927" s="5"/>
      <c r="L927" s="5"/>
      <c r="M927" s="7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11"/>
      <c r="AE927" s="5"/>
      <c r="AF927" s="5"/>
      <c r="AG927" s="5"/>
      <c r="AH927" s="5"/>
      <c r="AI927" s="5"/>
      <c r="AJ927" s="5"/>
      <c r="AK927" s="5"/>
      <c r="AL927" s="5"/>
      <c r="AM927" s="5"/>
      <c r="AN927" s="7"/>
      <c r="AO927" s="5"/>
      <c r="AP927" s="7"/>
      <c r="AQ927" s="5"/>
      <c r="AR927" s="5"/>
      <c r="AS927" s="5"/>
      <c r="AT927" s="5"/>
      <c r="AU927" s="5"/>
      <c r="AV927" s="5"/>
      <c r="AW927" s="5"/>
      <c r="AX927" s="5"/>
      <c r="AY927" s="5"/>
      <c r="AZ927" s="16"/>
      <c r="BA927" s="16"/>
      <c r="BB927" s="16"/>
      <c r="BC927" s="16"/>
      <c r="BD927" s="5"/>
      <c r="BE927" s="5"/>
      <c r="BF927" s="5"/>
      <c r="BG927" s="5"/>
      <c r="BH927" s="5"/>
      <c r="BI927" s="5"/>
      <c r="BJ927" s="5"/>
      <c r="BK927" s="13"/>
      <c r="BL927" s="13"/>
      <c r="BM927" s="13"/>
      <c r="BN927" s="5"/>
    </row>
    <row r="928" spans="1:66" s="8" customFormat="1" ht="11.25" hidden="1">
      <c r="A928" s="39"/>
      <c r="D928" s="13"/>
      <c r="E928" s="5"/>
      <c r="F928" s="5"/>
      <c r="G928" s="5"/>
      <c r="I928" s="5"/>
      <c r="J928" s="5"/>
      <c r="K928" s="5"/>
      <c r="L928" s="5"/>
      <c r="M928" s="7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11"/>
      <c r="AE928" s="5"/>
      <c r="AF928" s="5"/>
      <c r="AG928" s="5"/>
      <c r="AH928" s="5"/>
      <c r="AI928" s="5"/>
      <c r="AJ928" s="5"/>
      <c r="AK928" s="5"/>
      <c r="AL928" s="5"/>
      <c r="AM928" s="5"/>
      <c r="AN928" s="7"/>
      <c r="AO928" s="5"/>
      <c r="AP928" s="7"/>
      <c r="AQ928" s="5"/>
      <c r="AR928" s="5"/>
      <c r="AS928" s="5"/>
      <c r="AT928" s="5"/>
      <c r="AU928" s="5"/>
      <c r="AV928" s="5"/>
      <c r="AW928" s="5"/>
      <c r="AX928" s="5"/>
      <c r="AY928" s="5"/>
      <c r="AZ928" s="16"/>
      <c r="BA928" s="16"/>
      <c r="BB928" s="16"/>
      <c r="BC928" s="16"/>
      <c r="BD928" s="5"/>
      <c r="BE928" s="5"/>
      <c r="BF928" s="5"/>
      <c r="BG928" s="5"/>
      <c r="BH928" s="5"/>
      <c r="BI928" s="5"/>
      <c r="BJ928" s="5"/>
      <c r="BK928" s="13"/>
      <c r="BL928" s="13"/>
      <c r="BM928" s="13"/>
      <c r="BN928" s="5"/>
    </row>
    <row r="929" spans="1:66" s="8" customFormat="1" ht="11.25" hidden="1">
      <c r="A929" s="39"/>
      <c r="D929" s="13"/>
      <c r="E929" s="5"/>
      <c r="F929" s="5"/>
      <c r="G929" s="5"/>
      <c r="I929" s="5"/>
      <c r="J929" s="5"/>
      <c r="K929" s="5"/>
      <c r="L929" s="5"/>
      <c r="M929" s="7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11"/>
      <c r="AE929" s="5"/>
      <c r="AF929" s="5"/>
      <c r="AG929" s="5"/>
      <c r="AH929" s="5"/>
      <c r="AI929" s="5"/>
      <c r="AJ929" s="5"/>
      <c r="AK929" s="5"/>
      <c r="AL929" s="5"/>
      <c r="AM929" s="5"/>
      <c r="AN929" s="7"/>
      <c r="AO929" s="5"/>
      <c r="AP929" s="7"/>
      <c r="AQ929" s="5"/>
      <c r="AR929" s="5"/>
      <c r="AS929" s="5"/>
      <c r="AT929" s="5"/>
      <c r="AU929" s="5"/>
      <c r="AV929" s="5"/>
      <c r="AW929" s="5"/>
      <c r="AX929" s="5"/>
      <c r="AY929" s="5"/>
      <c r="AZ929" s="16"/>
      <c r="BA929" s="16"/>
      <c r="BB929" s="16"/>
      <c r="BC929" s="16"/>
      <c r="BD929" s="5"/>
      <c r="BE929" s="5"/>
      <c r="BF929" s="5"/>
      <c r="BG929" s="5"/>
      <c r="BH929" s="5"/>
      <c r="BI929" s="5"/>
      <c r="BJ929" s="5"/>
      <c r="BK929" s="13"/>
      <c r="BL929" s="13"/>
      <c r="BM929" s="13"/>
      <c r="BN929" s="5"/>
    </row>
    <row r="930" spans="1:66" s="8" customFormat="1" ht="11.25" hidden="1">
      <c r="A930" s="39"/>
      <c r="D930" s="13"/>
      <c r="E930" s="5"/>
      <c r="F930" s="5"/>
      <c r="G930" s="5"/>
      <c r="I930" s="5"/>
      <c r="J930" s="5"/>
      <c r="K930" s="5"/>
      <c r="L930" s="5"/>
      <c r="M930" s="7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11"/>
      <c r="AE930" s="5"/>
      <c r="AF930" s="5"/>
      <c r="AG930" s="5"/>
      <c r="AH930" s="5"/>
      <c r="AI930" s="5"/>
      <c r="AJ930" s="5"/>
      <c r="AK930" s="5"/>
      <c r="AL930" s="5"/>
      <c r="AM930" s="5"/>
      <c r="AN930" s="7"/>
      <c r="AO930" s="5"/>
      <c r="AP930" s="7"/>
      <c r="AQ930" s="5"/>
      <c r="AR930" s="5"/>
      <c r="AS930" s="5"/>
      <c r="AT930" s="5"/>
      <c r="AU930" s="5"/>
      <c r="AV930" s="5"/>
      <c r="AW930" s="5"/>
      <c r="AX930" s="5"/>
      <c r="AY930" s="5"/>
      <c r="AZ930" s="16"/>
      <c r="BA930" s="16"/>
      <c r="BB930" s="16"/>
      <c r="BC930" s="16"/>
      <c r="BD930" s="5"/>
      <c r="BE930" s="5"/>
      <c r="BF930" s="5"/>
      <c r="BG930" s="5"/>
      <c r="BH930" s="5"/>
      <c r="BI930" s="5"/>
      <c r="BJ930" s="5"/>
      <c r="BK930" s="13"/>
      <c r="BL930" s="13"/>
      <c r="BM930" s="13"/>
      <c r="BN930" s="5"/>
    </row>
    <row r="931" spans="1:66" s="8" customFormat="1" ht="11.25" hidden="1">
      <c r="A931" s="39"/>
      <c r="D931" s="13"/>
      <c r="E931" s="5"/>
      <c r="F931" s="5"/>
      <c r="G931" s="5"/>
      <c r="I931" s="5"/>
      <c r="J931" s="5"/>
      <c r="K931" s="5"/>
      <c r="L931" s="5"/>
      <c r="M931" s="7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11"/>
      <c r="AE931" s="5"/>
      <c r="AF931" s="5"/>
      <c r="AG931" s="5"/>
      <c r="AH931" s="5"/>
      <c r="AI931" s="5"/>
      <c r="AJ931" s="5"/>
      <c r="AK931" s="5"/>
      <c r="AL931" s="5"/>
      <c r="AM931" s="5"/>
      <c r="AN931" s="7"/>
      <c r="AO931" s="5"/>
      <c r="AP931" s="7"/>
      <c r="AQ931" s="5"/>
      <c r="AR931" s="5"/>
      <c r="AS931" s="5"/>
      <c r="AT931" s="5"/>
      <c r="AU931" s="5"/>
      <c r="AV931" s="5"/>
      <c r="AW931" s="5"/>
      <c r="AX931" s="5"/>
      <c r="AY931" s="5"/>
      <c r="AZ931" s="16"/>
      <c r="BA931" s="16"/>
      <c r="BB931" s="16"/>
      <c r="BC931" s="16"/>
      <c r="BD931" s="5"/>
      <c r="BE931" s="5"/>
      <c r="BF931" s="5"/>
      <c r="BG931" s="5"/>
      <c r="BH931" s="5"/>
      <c r="BI931" s="5"/>
      <c r="BJ931" s="5"/>
      <c r="BK931" s="13"/>
      <c r="BL931" s="13"/>
      <c r="BM931" s="13"/>
      <c r="BN931" s="5"/>
    </row>
    <row r="932" spans="1:66" s="8" customFormat="1" ht="11.25" hidden="1">
      <c r="A932" s="39"/>
      <c r="D932" s="13"/>
      <c r="E932" s="5"/>
      <c r="F932" s="5"/>
      <c r="G932" s="5"/>
      <c r="I932" s="5"/>
      <c r="J932" s="5"/>
      <c r="K932" s="5"/>
      <c r="L932" s="5"/>
      <c r="M932" s="7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11"/>
      <c r="AE932" s="5"/>
      <c r="AF932" s="5"/>
      <c r="AG932" s="5"/>
      <c r="AH932" s="5"/>
      <c r="AI932" s="5"/>
      <c r="AJ932" s="5"/>
      <c r="AK932" s="5"/>
      <c r="AL932" s="5"/>
      <c r="AM932" s="5"/>
      <c r="AN932" s="7"/>
      <c r="AO932" s="5"/>
      <c r="AP932" s="7"/>
      <c r="AQ932" s="5"/>
      <c r="AR932" s="5"/>
      <c r="AS932" s="5"/>
      <c r="AT932" s="5"/>
      <c r="AU932" s="5"/>
      <c r="AV932" s="5"/>
      <c r="AW932" s="5"/>
      <c r="AX932" s="5"/>
      <c r="AY932" s="5"/>
      <c r="AZ932" s="16"/>
      <c r="BA932" s="16"/>
      <c r="BB932" s="16"/>
      <c r="BC932" s="16"/>
      <c r="BD932" s="5"/>
      <c r="BE932" s="5"/>
      <c r="BF932" s="5"/>
      <c r="BG932" s="5"/>
      <c r="BH932" s="5"/>
      <c r="BI932" s="5"/>
      <c r="BJ932" s="5"/>
      <c r="BK932" s="13"/>
      <c r="BL932" s="13"/>
      <c r="BM932" s="13"/>
      <c r="BN932" s="5"/>
    </row>
    <row r="933" spans="1:66" s="8" customFormat="1" ht="11.25" hidden="1">
      <c r="A933" s="39"/>
      <c r="D933" s="13"/>
      <c r="E933" s="5"/>
      <c r="F933" s="5"/>
      <c r="G933" s="5"/>
      <c r="I933" s="5"/>
      <c r="J933" s="5"/>
      <c r="K933" s="5"/>
      <c r="L933" s="5"/>
      <c r="M933" s="7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11"/>
      <c r="AE933" s="5"/>
      <c r="AF933" s="5"/>
      <c r="AG933" s="5"/>
      <c r="AH933" s="5"/>
      <c r="AI933" s="5"/>
      <c r="AJ933" s="5"/>
      <c r="AK933" s="5"/>
      <c r="AL933" s="5"/>
      <c r="AM933" s="5"/>
      <c r="AN933" s="7"/>
      <c r="AO933" s="5"/>
      <c r="AP933" s="7"/>
      <c r="AQ933" s="5"/>
      <c r="AR933" s="5"/>
      <c r="AS933" s="5"/>
      <c r="AT933" s="5"/>
      <c r="AU933" s="5"/>
      <c r="AV933" s="5"/>
      <c r="AW933" s="5"/>
      <c r="AX933" s="5"/>
      <c r="AY933" s="5"/>
      <c r="AZ933" s="16"/>
      <c r="BA933" s="16"/>
      <c r="BB933" s="16"/>
      <c r="BC933" s="16"/>
      <c r="BD933" s="5"/>
      <c r="BE933" s="5"/>
      <c r="BF933" s="5"/>
      <c r="BG933" s="5"/>
      <c r="BH933" s="5"/>
      <c r="BI933" s="5"/>
      <c r="BJ933" s="5"/>
      <c r="BK933" s="13"/>
      <c r="BL933" s="13"/>
      <c r="BM933" s="13"/>
      <c r="BN933" s="5"/>
    </row>
    <row r="934" spans="1:66" s="8" customFormat="1" ht="11.25" hidden="1">
      <c r="A934" s="39"/>
      <c r="D934" s="13"/>
      <c r="E934" s="5"/>
      <c r="F934" s="5"/>
      <c r="G934" s="5"/>
      <c r="I934" s="5"/>
      <c r="J934" s="5"/>
      <c r="K934" s="5"/>
      <c r="L934" s="5"/>
      <c r="M934" s="7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11"/>
      <c r="AE934" s="5"/>
      <c r="AF934" s="5"/>
      <c r="AG934" s="5"/>
      <c r="AH934" s="5"/>
      <c r="AI934" s="5"/>
      <c r="AJ934" s="5"/>
      <c r="AK934" s="5"/>
      <c r="AL934" s="5"/>
      <c r="AM934" s="5"/>
      <c r="AN934" s="7"/>
      <c r="AO934" s="5"/>
      <c r="AP934" s="7"/>
      <c r="AQ934" s="5"/>
      <c r="AR934" s="5"/>
      <c r="AS934" s="5"/>
      <c r="AT934" s="5"/>
      <c r="AU934" s="5"/>
      <c r="AV934" s="5"/>
      <c r="AW934" s="5"/>
      <c r="AX934" s="5"/>
      <c r="AY934" s="5"/>
      <c r="AZ934" s="16"/>
      <c r="BA934" s="16"/>
      <c r="BB934" s="16"/>
      <c r="BC934" s="16"/>
      <c r="BD934" s="5"/>
      <c r="BE934" s="5"/>
      <c r="BF934" s="5"/>
      <c r="BG934" s="5"/>
      <c r="BH934" s="5"/>
      <c r="BI934" s="5"/>
      <c r="BJ934" s="5"/>
      <c r="BK934" s="13"/>
      <c r="BL934" s="13"/>
      <c r="BM934" s="13"/>
      <c r="BN934" s="5"/>
    </row>
    <row r="935" spans="1:66" s="8" customFormat="1" ht="11.25" hidden="1">
      <c r="A935" s="39"/>
      <c r="D935" s="13"/>
      <c r="E935" s="5"/>
      <c r="F935" s="5"/>
      <c r="G935" s="5"/>
      <c r="I935" s="5"/>
      <c r="J935" s="5"/>
      <c r="K935" s="5"/>
      <c r="L935" s="5"/>
      <c r="M935" s="7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11"/>
      <c r="AE935" s="5"/>
      <c r="AF935" s="5"/>
      <c r="AG935" s="5"/>
      <c r="AH935" s="5"/>
      <c r="AI935" s="5"/>
      <c r="AJ935" s="5"/>
      <c r="AK935" s="5"/>
      <c r="AL935" s="5"/>
      <c r="AM935" s="5"/>
      <c r="AN935" s="7"/>
      <c r="AO935" s="5"/>
      <c r="AP935" s="7"/>
      <c r="AQ935" s="5"/>
      <c r="AR935" s="5"/>
      <c r="AS935" s="5"/>
      <c r="AT935" s="5"/>
      <c r="AU935" s="5"/>
      <c r="AV935" s="5"/>
      <c r="AW935" s="5"/>
      <c r="AX935" s="5"/>
      <c r="AY935" s="5"/>
      <c r="AZ935" s="16"/>
      <c r="BA935" s="16"/>
      <c r="BB935" s="16"/>
      <c r="BC935" s="16"/>
      <c r="BD935" s="5"/>
      <c r="BE935" s="5"/>
      <c r="BF935" s="5"/>
      <c r="BG935" s="5"/>
      <c r="BH935" s="5"/>
      <c r="BI935" s="5"/>
      <c r="BJ935" s="5"/>
      <c r="BK935" s="13"/>
      <c r="BL935" s="13"/>
      <c r="BM935" s="13"/>
      <c r="BN935" s="5"/>
    </row>
    <row r="936" spans="1:66" s="8" customFormat="1" ht="11.25" hidden="1">
      <c r="A936" s="39"/>
      <c r="D936" s="13"/>
      <c r="E936" s="5"/>
      <c r="F936" s="5"/>
      <c r="G936" s="5"/>
      <c r="I936" s="5"/>
      <c r="J936" s="5"/>
      <c r="K936" s="5"/>
      <c r="L936" s="5"/>
      <c r="M936" s="7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11"/>
      <c r="AE936" s="5"/>
      <c r="AF936" s="5"/>
      <c r="AG936" s="5"/>
      <c r="AH936" s="5"/>
      <c r="AI936" s="5"/>
      <c r="AJ936" s="5"/>
      <c r="AK936" s="5"/>
      <c r="AL936" s="5"/>
      <c r="AM936" s="5"/>
      <c r="AN936" s="7"/>
      <c r="AO936" s="5"/>
      <c r="AP936" s="7"/>
      <c r="AQ936" s="5"/>
      <c r="AR936" s="5"/>
      <c r="AS936" s="5"/>
      <c r="AT936" s="5"/>
      <c r="AU936" s="5"/>
      <c r="AV936" s="5"/>
      <c r="AW936" s="5"/>
      <c r="AX936" s="5"/>
      <c r="AY936" s="5"/>
      <c r="AZ936" s="16"/>
      <c r="BA936" s="16"/>
      <c r="BB936" s="16"/>
      <c r="BC936" s="16"/>
      <c r="BD936" s="5"/>
      <c r="BE936" s="5"/>
      <c r="BF936" s="5"/>
      <c r="BG936" s="5"/>
      <c r="BH936" s="5"/>
      <c r="BI936" s="5"/>
      <c r="BJ936" s="5"/>
      <c r="BK936" s="13"/>
      <c r="BL936" s="13"/>
      <c r="BM936" s="13"/>
      <c r="BN936" s="5"/>
    </row>
    <row r="937" spans="1:66" s="8" customFormat="1" ht="11.25" hidden="1">
      <c r="A937" s="39"/>
      <c r="D937" s="13"/>
      <c r="E937" s="5"/>
      <c r="F937" s="5"/>
      <c r="G937" s="5"/>
      <c r="I937" s="5"/>
      <c r="J937" s="5"/>
      <c r="K937" s="5"/>
      <c r="L937" s="5"/>
      <c r="M937" s="7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11"/>
      <c r="AE937" s="5"/>
      <c r="AF937" s="5"/>
      <c r="AG937" s="5"/>
      <c r="AH937" s="5"/>
      <c r="AI937" s="5"/>
      <c r="AJ937" s="5"/>
      <c r="AK937" s="5"/>
      <c r="AL937" s="5"/>
      <c r="AM937" s="5"/>
      <c r="AN937" s="7"/>
      <c r="AO937" s="5"/>
      <c r="AP937" s="7"/>
      <c r="AQ937" s="5"/>
      <c r="AR937" s="5"/>
      <c r="AS937" s="5"/>
      <c r="AT937" s="5"/>
      <c r="AU937" s="5"/>
      <c r="AV937" s="5"/>
      <c r="AW937" s="5"/>
      <c r="AX937" s="5"/>
      <c r="AY937" s="5"/>
      <c r="AZ937" s="16"/>
      <c r="BA937" s="16"/>
      <c r="BB937" s="16"/>
      <c r="BC937" s="16"/>
      <c r="BD937" s="5"/>
      <c r="BE937" s="5"/>
      <c r="BF937" s="5"/>
      <c r="BG937" s="5"/>
      <c r="BH937" s="5"/>
      <c r="BI937" s="5"/>
      <c r="BJ937" s="5"/>
      <c r="BK937" s="13"/>
      <c r="BL937" s="13"/>
      <c r="BM937" s="13"/>
      <c r="BN937" s="5"/>
    </row>
    <row r="938" spans="1:66" s="8" customFormat="1" ht="11.25" hidden="1">
      <c r="A938" s="39"/>
      <c r="D938" s="13"/>
      <c r="E938" s="5"/>
      <c r="F938" s="5"/>
      <c r="G938" s="5"/>
      <c r="I938" s="5"/>
      <c r="J938" s="5"/>
      <c r="K938" s="5"/>
      <c r="L938" s="5"/>
      <c r="M938" s="7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11"/>
      <c r="AE938" s="5"/>
      <c r="AF938" s="5"/>
      <c r="AG938" s="5"/>
      <c r="AH938" s="5"/>
      <c r="AI938" s="5"/>
      <c r="AJ938" s="5"/>
      <c r="AK938" s="5"/>
      <c r="AL938" s="5"/>
      <c r="AM938" s="5"/>
      <c r="AN938" s="7"/>
      <c r="AO938" s="5"/>
      <c r="AP938" s="7"/>
      <c r="AQ938" s="5"/>
      <c r="AR938" s="5"/>
      <c r="AS938" s="5"/>
      <c r="AT938" s="5"/>
      <c r="AU938" s="5"/>
      <c r="AV938" s="5"/>
      <c r="AW938" s="5"/>
      <c r="AX938" s="5"/>
      <c r="AY938" s="5"/>
      <c r="AZ938" s="16"/>
      <c r="BA938" s="16"/>
      <c r="BB938" s="16"/>
      <c r="BC938" s="16"/>
      <c r="BD938" s="5"/>
      <c r="BE938" s="5"/>
      <c r="BF938" s="5"/>
      <c r="BG938" s="5"/>
      <c r="BH938" s="5"/>
      <c r="BI938" s="5"/>
      <c r="BJ938" s="5"/>
      <c r="BK938" s="13"/>
      <c r="BL938" s="13"/>
      <c r="BM938" s="13"/>
      <c r="BN938" s="5"/>
    </row>
    <row r="939" spans="1:66" s="8" customFormat="1" ht="11.25" hidden="1">
      <c r="A939" s="39"/>
      <c r="D939" s="13"/>
      <c r="E939" s="5"/>
      <c r="F939" s="5"/>
      <c r="G939" s="5"/>
      <c r="I939" s="5"/>
      <c r="J939" s="5"/>
      <c r="K939" s="5"/>
      <c r="L939" s="5"/>
      <c r="M939" s="7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11"/>
      <c r="AE939" s="5"/>
      <c r="AF939" s="5"/>
      <c r="AG939" s="5"/>
      <c r="AH939" s="5"/>
      <c r="AI939" s="5"/>
      <c r="AJ939" s="5"/>
      <c r="AK939" s="5"/>
      <c r="AL939" s="5"/>
      <c r="AM939" s="5"/>
      <c r="AN939" s="7"/>
      <c r="AO939" s="5"/>
      <c r="AP939" s="7"/>
      <c r="AQ939" s="5"/>
      <c r="AR939" s="5"/>
      <c r="AS939" s="5"/>
      <c r="AT939" s="5"/>
      <c r="AU939" s="5"/>
      <c r="AV939" s="5"/>
      <c r="AW939" s="5"/>
      <c r="AX939" s="5"/>
      <c r="AY939" s="5"/>
      <c r="AZ939" s="16"/>
      <c r="BA939" s="16"/>
      <c r="BB939" s="16"/>
      <c r="BC939" s="16"/>
      <c r="BD939" s="5"/>
      <c r="BE939" s="5"/>
      <c r="BF939" s="5"/>
      <c r="BG939" s="5"/>
      <c r="BH939" s="5"/>
      <c r="BI939" s="5"/>
      <c r="BJ939" s="5"/>
      <c r="BK939" s="13"/>
      <c r="BL939" s="13"/>
      <c r="BM939" s="13"/>
      <c r="BN939" s="5"/>
    </row>
    <row r="940" spans="1:66" s="8" customFormat="1" ht="11.25" hidden="1">
      <c r="A940" s="39"/>
      <c r="D940" s="13"/>
      <c r="E940" s="5"/>
      <c r="F940" s="5"/>
      <c r="G940" s="5"/>
      <c r="I940" s="5"/>
      <c r="J940" s="5"/>
      <c r="K940" s="5"/>
      <c r="L940" s="5"/>
      <c r="M940" s="7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11"/>
      <c r="AE940" s="5"/>
      <c r="AF940" s="5"/>
      <c r="AG940" s="5"/>
      <c r="AH940" s="5"/>
      <c r="AI940" s="5"/>
      <c r="AJ940" s="5"/>
      <c r="AK940" s="5"/>
      <c r="AL940" s="5"/>
      <c r="AM940" s="5"/>
      <c r="AN940" s="7"/>
      <c r="AO940" s="5"/>
      <c r="AP940" s="7"/>
      <c r="AQ940" s="5"/>
      <c r="AR940" s="5"/>
      <c r="AS940" s="5"/>
      <c r="AT940" s="5"/>
      <c r="AU940" s="5"/>
      <c r="AV940" s="5"/>
      <c r="AW940" s="5"/>
      <c r="AX940" s="5"/>
      <c r="AY940" s="5"/>
      <c r="AZ940" s="16"/>
      <c r="BA940" s="16"/>
      <c r="BB940" s="16"/>
      <c r="BC940" s="16"/>
      <c r="BD940" s="5"/>
      <c r="BE940" s="5"/>
      <c r="BF940" s="5"/>
      <c r="BG940" s="5"/>
      <c r="BH940" s="5"/>
      <c r="BI940" s="5"/>
      <c r="BJ940" s="5"/>
      <c r="BK940" s="13"/>
      <c r="BL940" s="13"/>
      <c r="BM940" s="13"/>
      <c r="BN940" s="5"/>
    </row>
    <row r="941" spans="1:66" s="8" customFormat="1" ht="11.25" hidden="1">
      <c r="A941" s="39"/>
      <c r="D941" s="13"/>
      <c r="E941" s="5"/>
      <c r="F941" s="5"/>
      <c r="G941" s="5"/>
      <c r="I941" s="5"/>
      <c r="J941" s="5"/>
      <c r="K941" s="5"/>
      <c r="L941" s="5"/>
      <c r="M941" s="7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11"/>
      <c r="AE941" s="5"/>
      <c r="AF941" s="5"/>
      <c r="AG941" s="5"/>
      <c r="AH941" s="5"/>
      <c r="AI941" s="5"/>
      <c r="AJ941" s="5"/>
      <c r="AK941" s="5"/>
      <c r="AL941" s="5"/>
      <c r="AM941" s="5"/>
      <c r="AN941" s="7"/>
      <c r="AO941" s="5"/>
      <c r="AP941" s="7"/>
      <c r="AQ941" s="5"/>
      <c r="AR941" s="5"/>
      <c r="AS941" s="5"/>
      <c r="AT941" s="5"/>
      <c r="AU941" s="5"/>
      <c r="AV941" s="5"/>
      <c r="AW941" s="5"/>
      <c r="AX941" s="5"/>
      <c r="AY941" s="5"/>
      <c r="AZ941" s="16"/>
      <c r="BA941" s="16"/>
      <c r="BB941" s="16"/>
      <c r="BC941" s="16"/>
      <c r="BD941" s="5"/>
      <c r="BE941" s="5"/>
      <c r="BF941" s="5"/>
      <c r="BG941" s="5"/>
      <c r="BH941" s="5"/>
      <c r="BI941" s="5"/>
      <c r="BJ941" s="5"/>
      <c r="BK941" s="13"/>
      <c r="BL941" s="13"/>
      <c r="BM941" s="13"/>
      <c r="BN941" s="5"/>
    </row>
    <row r="942" spans="1:66" s="8" customFormat="1" ht="11.25" hidden="1">
      <c r="A942" s="39"/>
      <c r="D942" s="13"/>
      <c r="E942" s="5"/>
      <c r="F942" s="5"/>
      <c r="G942" s="5"/>
      <c r="I942" s="5"/>
      <c r="J942" s="5"/>
      <c r="K942" s="5"/>
      <c r="L942" s="5"/>
      <c r="M942" s="7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11"/>
      <c r="AE942" s="5"/>
      <c r="AF942" s="5"/>
      <c r="AG942" s="5"/>
      <c r="AH942" s="5"/>
      <c r="AI942" s="5"/>
      <c r="AJ942" s="5"/>
      <c r="AK942" s="5"/>
      <c r="AL942" s="5"/>
      <c r="AM942" s="5"/>
      <c r="AN942" s="7"/>
      <c r="AO942" s="5"/>
      <c r="AP942" s="7"/>
      <c r="AQ942" s="5"/>
      <c r="AR942" s="5"/>
      <c r="AS942" s="5"/>
      <c r="AT942" s="5"/>
      <c r="AU942" s="5"/>
      <c r="AV942" s="5"/>
      <c r="AW942" s="5"/>
      <c r="AX942" s="5"/>
      <c r="AY942" s="5"/>
      <c r="AZ942" s="16"/>
      <c r="BA942" s="16"/>
      <c r="BB942" s="16"/>
      <c r="BC942" s="16"/>
      <c r="BD942" s="5"/>
      <c r="BE942" s="5"/>
      <c r="BF942" s="5"/>
      <c r="BG942" s="5"/>
      <c r="BH942" s="5"/>
      <c r="BI942" s="5"/>
      <c r="BJ942" s="5"/>
      <c r="BK942" s="13"/>
      <c r="BL942" s="13"/>
      <c r="BM942" s="13"/>
      <c r="BN942" s="5"/>
    </row>
    <row r="943" spans="1:66" s="8" customFormat="1" ht="11.25" hidden="1">
      <c r="A943" s="39"/>
      <c r="D943" s="13"/>
      <c r="E943" s="5"/>
      <c r="F943" s="5"/>
      <c r="G943" s="5"/>
      <c r="I943" s="5"/>
      <c r="J943" s="5"/>
      <c r="K943" s="5"/>
      <c r="L943" s="5"/>
      <c r="M943" s="7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11"/>
      <c r="AE943" s="5"/>
      <c r="AF943" s="5"/>
      <c r="AG943" s="5"/>
      <c r="AH943" s="5"/>
      <c r="AI943" s="5"/>
      <c r="AJ943" s="5"/>
      <c r="AK943" s="5"/>
      <c r="AL943" s="5"/>
      <c r="AM943" s="5"/>
      <c r="AN943" s="7"/>
      <c r="AO943" s="5"/>
      <c r="AP943" s="7"/>
      <c r="AQ943" s="5"/>
      <c r="AR943" s="5"/>
      <c r="AS943" s="5"/>
      <c r="AT943" s="5"/>
      <c r="AU943" s="5"/>
      <c r="AV943" s="5"/>
      <c r="AW943" s="5"/>
      <c r="AX943" s="5"/>
      <c r="AY943" s="5"/>
      <c r="AZ943" s="16"/>
      <c r="BA943" s="16"/>
      <c r="BB943" s="16"/>
      <c r="BC943" s="16"/>
      <c r="BD943" s="5"/>
      <c r="BE943" s="5"/>
      <c r="BF943" s="5"/>
      <c r="BG943" s="5"/>
      <c r="BH943" s="5"/>
      <c r="BI943" s="5"/>
      <c r="BJ943" s="5"/>
      <c r="BK943" s="13"/>
      <c r="BL943" s="13"/>
      <c r="BM943" s="13"/>
      <c r="BN943" s="5"/>
    </row>
    <row r="944" spans="1:66" s="8" customFormat="1" ht="11.25" hidden="1">
      <c r="A944" s="39"/>
      <c r="D944" s="13"/>
      <c r="E944" s="5"/>
      <c r="F944" s="5"/>
      <c r="G944" s="5"/>
      <c r="I944" s="5"/>
      <c r="J944" s="5"/>
      <c r="K944" s="5"/>
      <c r="L944" s="5"/>
      <c r="M944" s="7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11"/>
      <c r="AE944" s="5"/>
      <c r="AF944" s="5"/>
      <c r="AG944" s="5"/>
      <c r="AH944" s="5"/>
      <c r="AI944" s="5"/>
      <c r="AJ944" s="5"/>
      <c r="AK944" s="5"/>
      <c r="AL944" s="5"/>
      <c r="AM944" s="5"/>
      <c r="AN944" s="7"/>
      <c r="AO944" s="5"/>
      <c r="AP944" s="7"/>
      <c r="AQ944" s="5"/>
      <c r="AR944" s="5"/>
      <c r="AS944" s="5"/>
      <c r="AT944" s="5"/>
      <c r="AU944" s="5"/>
      <c r="AV944" s="5"/>
      <c r="AW944" s="5"/>
      <c r="AX944" s="5"/>
      <c r="AY944" s="5"/>
      <c r="AZ944" s="16"/>
      <c r="BA944" s="16"/>
      <c r="BB944" s="16"/>
      <c r="BC944" s="16"/>
      <c r="BD944" s="5"/>
      <c r="BE944" s="5"/>
      <c r="BF944" s="5"/>
      <c r="BG944" s="5"/>
      <c r="BH944" s="5"/>
      <c r="BI944" s="5"/>
      <c r="BJ944" s="5"/>
      <c r="BK944" s="13"/>
      <c r="BL944" s="13"/>
      <c r="BM944" s="13"/>
      <c r="BN944" s="5"/>
    </row>
    <row r="945" spans="1:66" s="8" customFormat="1" ht="11.25" hidden="1">
      <c r="A945" s="39"/>
      <c r="D945" s="13"/>
      <c r="E945" s="5"/>
      <c r="F945" s="5"/>
      <c r="G945" s="5"/>
      <c r="I945" s="5"/>
      <c r="J945" s="5"/>
      <c r="K945" s="5"/>
      <c r="L945" s="5"/>
      <c r="M945" s="7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11"/>
      <c r="AE945" s="5"/>
      <c r="AF945" s="5"/>
      <c r="AG945" s="5"/>
      <c r="AH945" s="5"/>
      <c r="AI945" s="5"/>
      <c r="AJ945" s="5"/>
      <c r="AK945" s="5"/>
      <c r="AL945" s="5"/>
      <c r="AM945" s="5"/>
      <c r="AN945" s="7"/>
      <c r="AO945" s="5"/>
      <c r="AP945" s="7"/>
      <c r="AQ945" s="5"/>
      <c r="AR945" s="5"/>
      <c r="AS945" s="5"/>
      <c r="AT945" s="5"/>
      <c r="AU945" s="5"/>
      <c r="AV945" s="5"/>
      <c r="AW945" s="5"/>
      <c r="AX945" s="5"/>
      <c r="AY945" s="5"/>
      <c r="AZ945" s="16"/>
      <c r="BA945" s="16"/>
      <c r="BB945" s="16"/>
      <c r="BC945" s="16"/>
      <c r="BD945" s="5"/>
      <c r="BE945" s="5"/>
      <c r="BF945" s="5"/>
      <c r="BG945" s="5"/>
      <c r="BH945" s="5"/>
      <c r="BI945" s="5"/>
      <c r="BJ945" s="5"/>
      <c r="BK945" s="13"/>
      <c r="BL945" s="13"/>
      <c r="BM945" s="13"/>
      <c r="BN945" s="5"/>
    </row>
    <row r="946" spans="1:66" s="8" customFormat="1" ht="11.25" hidden="1">
      <c r="A946" s="39"/>
      <c r="D946" s="13"/>
      <c r="E946" s="5"/>
      <c r="F946" s="5"/>
      <c r="G946" s="5"/>
      <c r="I946" s="5"/>
      <c r="J946" s="5"/>
      <c r="K946" s="5"/>
      <c r="L946" s="5"/>
      <c r="M946" s="7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11"/>
      <c r="AE946" s="5"/>
      <c r="AF946" s="5"/>
      <c r="AG946" s="5"/>
      <c r="AH946" s="5"/>
      <c r="AI946" s="5"/>
      <c r="AJ946" s="5"/>
      <c r="AK946" s="5"/>
      <c r="AL946" s="5"/>
      <c r="AM946" s="5"/>
      <c r="AN946" s="7"/>
      <c r="AO946" s="5"/>
      <c r="AP946" s="7"/>
      <c r="AQ946" s="5"/>
      <c r="AR946" s="5"/>
      <c r="AS946" s="5"/>
      <c r="AT946" s="5"/>
      <c r="AU946" s="5"/>
      <c r="AV946" s="5"/>
      <c r="AW946" s="5"/>
      <c r="AX946" s="5"/>
      <c r="AY946" s="5"/>
      <c r="AZ946" s="16"/>
      <c r="BA946" s="16"/>
      <c r="BB946" s="16"/>
      <c r="BC946" s="16"/>
      <c r="BD946" s="5"/>
      <c r="BE946" s="5"/>
      <c r="BF946" s="5"/>
      <c r="BG946" s="5"/>
      <c r="BH946" s="5"/>
      <c r="BI946" s="5"/>
      <c r="BJ946" s="5"/>
      <c r="BK946" s="13"/>
      <c r="BL946" s="13"/>
      <c r="BM946" s="13"/>
      <c r="BN946" s="5"/>
    </row>
    <row r="947" spans="1:66" s="8" customFormat="1" ht="11.25" hidden="1">
      <c r="A947" s="39"/>
      <c r="D947" s="13"/>
      <c r="E947" s="5"/>
      <c r="F947" s="5"/>
      <c r="G947" s="5"/>
      <c r="I947" s="5"/>
      <c r="J947" s="5"/>
      <c r="K947" s="5"/>
      <c r="L947" s="5"/>
      <c r="M947" s="7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11"/>
      <c r="AE947" s="5"/>
      <c r="AF947" s="5"/>
      <c r="AG947" s="5"/>
      <c r="AH947" s="5"/>
      <c r="AI947" s="5"/>
      <c r="AJ947" s="5"/>
      <c r="AK947" s="5"/>
      <c r="AL947" s="5"/>
      <c r="AM947" s="5"/>
      <c r="AN947" s="7"/>
      <c r="AO947" s="5"/>
      <c r="AP947" s="7"/>
      <c r="AQ947" s="5"/>
      <c r="AR947" s="5"/>
      <c r="AS947" s="5"/>
      <c r="AT947" s="5"/>
      <c r="AU947" s="5"/>
      <c r="AV947" s="5"/>
      <c r="AW947" s="5"/>
      <c r="AX947" s="5"/>
      <c r="AY947" s="5"/>
      <c r="AZ947" s="16"/>
      <c r="BA947" s="16"/>
      <c r="BB947" s="16"/>
      <c r="BC947" s="16"/>
      <c r="BD947" s="5"/>
      <c r="BE947" s="5"/>
      <c r="BF947" s="5"/>
      <c r="BG947" s="5"/>
      <c r="BH947" s="5"/>
      <c r="BI947" s="5"/>
      <c r="BJ947" s="5"/>
      <c r="BK947" s="13"/>
      <c r="BL947" s="13"/>
      <c r="BM947" s="13"/>
      <c r="BN947" s="5"/>
    </row>
    <row r="948" spans="1:66" s="8" customFormat="1" ht="11.25" hidden="1">
      <c r="A948" s="39"/>
      <c r="D948" s="13"/>
      <c r="E948" s="5"/>
      <c r="F948" s="5"/>
      <c r="G948" s="5"/>
      <c r="I948" s="5"/>
      <c r="J948" s="5"/>
      <c r="K948" s="5"/>
      <c r="L948" s="5"/>
      <c r="M948" s="7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11"/>
      <c r="AE948" s="5"/>
      <c r="AF948" s="5"/>
      <c r="AG948" s="5"/>
      <c r="AH948" s="5"/>
      <c r="AI948" s="5"/>
      <c r="AJ948" s="5"/>
      <c r="AK948" s="5"/>
      <c r="AL948" s="5"/>
      <c r="AM948" s="5"/>
      <c r="AN948" s="7"/>
      <c r="AO948" s="5"/>
      <c r="AP948" s="7"/>
      <c r="AQ948" s="5"/>
      <c r="AR948" s="5"/>
      <c r="AS948" s="5"/>
      <c r="AT948" s="5"/>
      <c r="AU948" s="5"/>
      <c r="AV948" s="5"/>
      <c r="AW948" s="5"/>
      <c r="AX948" s="5"/>
      <c r="AY948" s="5"/>
      <c r="AZ948" s="16"/>
      <c r="BA948" s="16"/>
      <c r="BB948" s="16"/>
      <c r="BC948" s="16"/>
      <c r="BD948" s="5"/>
      <c r="BE948" s="5"/>
      <c r="BF948" s="5"/>
      <c r="BG948" s="5"/>
      <c r="BH948" s="5"/>
      <c r="BI948" s="5"/>
      <c r="BJ948" s="5"/>
      <c r="BK948" s="13"/>
      <c r="BL948" s="13"/>
      <c r="BM948" s="13"/>
      <c r="BN948" s="5"/>
    </row>
    <row r="949" spans="1:66" s="8" customFormat="1" ht="11.25" hidden="1">
      <c r="A949" s="39"/>
      <c r="D949" s="13"/>
      <c r="E949" s="5"/>
      <c r="F949" s="5"/>
      <c r="G949" s="5"/>
      <c r="I949" s="5"/>
      <c r="J949" s="5"/>
      <c r="K949" s="5"/>
      <c r="L949" s="5"/>
      <c r="M949" s="7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11"/>
      <c r="AE949" s="5"/>
      <c r="AF949" s="5"/>
      <c r="AG949" s="5"/>
      <c r="AH949" s="5"/>
      <c r="AI949" s="5"/>
      <c r="AJ949" s="5"/>
      <c r="AK949" s="5"/>
      <c r="AL949" s="5"/>
      <c r="AM949" s="5"/>
      <c r="AN949" s="7"/>
      <c r="AO949" s="5"/>
      <c r="AP949" s="7"/>
      <c r="AQ949" s="5"/>
      <c r="AR949" s="5"/>
      <c r="AS949" s="5"/>
      <c r="AT949" s="5"/>
      <c r="AU949" s="5"/>
      <c r="AV949" s="5"/>
      <c r="AW949" s="5"/>
      <c r="AX949" s="5"/>
      <c r="AY949" s="5"/>
      <c r="AZ949" s="16"/>
      <c r="BA949" s="16"/>
      <c r="BB949" s="16"/>
      <c r="BC949" s="16"/>
      <c r="BD949" s="5"/>
      <c r="BE949" s="5"/>
      <c r="BF949" s="5"/>
      <c r="BG949" s="5"/>
      <c r="BH949" s="5"/>
      <c r="BI949" s="5"/>
      <c r="BJ949" s="5"/>
      <c r="BK949" s="13"/>
      <c r="BL949" s="13"/>
      <c r="BM949" s="13"/>
      <c r="BN949" s="5"/>
    </row>
    <row r="950" spans="1:66" s="8" customFormat="1" ht="11.25" hidden="1">
      <c r="A950" s="39"/>
      <c r="D950" s="13"/>
      <c r="E950" s="5"/>
      <c r="F950" s="5"/>
      <c r="G950" s="5"/>
      <c r="I950" s="5"/>
      <c r="J950" s="5"/>
      <c r="K950" s="5"/>
      <c r="L950" s="5"/>
      <c r="M950" s="7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11"/>
      <c r="AE950" s="5"/>
      <c r="AF950" s="5"/>
      <c r="AG950" s="5"/>
      <c r="AH950" s="5"/>
      <c r="AI950" s="5"/>
      <c r="AJ950" s="5"/>
      <c r="AK950" s="5"/>
      <c r="AL950" s="5"/>
      <c r="AM950" s="5"/>
      <c r="AN950" s="7"/>
      <c r="AO950" s="5"/>
      <c r="AP950" s="7"/>
      <c r="AQ950" s="5"/>
      <c r="AR950" s="5"/>
      <c r="AS950" s="5"/>
      <c r="AT950" s="5"/>
      <c r="AU950" s="5"/>
      <c r="AV950" s="5"/>
      <c r="AW950" s="5"/>
      <c r="AX950" s="5"/>
      <c r="AY950" s="5"/>
      <c r="AZ950" s="16"/>
      <c r="BA950" s="16"/>
      <c r="BB950" s="16"/>
      <c r="BC950" s="16"/>
      <c r="BD950" s="5"/>
      <c r="BE950" s="5"/>
      <c r="BF950" s="5"/>
      <c r="BG950" s="5"/>
      <c r="BH950" s="5"/>
      <c r="BI950" s="5"/>
      <c r="BJ950" s="5"/>
      <c r="BK950" s="13"/>
      <c r="BL950" s="13"/>
      <c r="BM950" s="13"/>
      <c r="BN950" s="5"/>
    </row>
    <row r="951" spans="1:66" s="8" customFormat="1" ht="11.25" hidden="1">
      <c r="A951" s="39"/>
      <c r="D951" s="13"/>
      <c r="E951" s="5"/>
      <c r="F951" s="5"/>
      <c r="G951" s="5"/>
      <c r="I951" s="5"/>
      <c r="J951" s="5"/>
      <c r="K951" s="5"/>
      <c r="L951" s="5"/>
      <c r="M951" s="7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11"/>
      <c r="AE951" s="5"/>
      <c r="AF951" s="5"/>
      <c r="AG951" s="5"/>
      <c r="AH951" s="5"/>
      <c r="AI951" s="5"/>
      <c r="AJ951" s="5"/>
      <c r="AK951" s="5"/>
      <c r="AL951" s="5"/>
      <c r="AM951" s="5"/>
      <c r="AN951" s="7"/>
      <c r="AO951" s="5"/>
      <c r="AP951" s="7"/>
      <c r="AQ951" s="5"/>
      <c r="AR951" s="5"/>
      <c r="AS951" s="5"/>
      <c r="AT951" s="5"/>
      <c r="AU951" s="5"/>
      <c r="AV951" s="5"/>
      <c r="AW951" s="5"/>
      <c r="AX951" s="5"/>
      <c r="AY951" s="5"/>
      <c r="AZ951" s="16"/>
      <c r="BA951" s="16"/>
      <c r="BB951" s="16"/>
      <c r="BC951" s="16"/>
      <c r="BD951" s="5"/>
      <c r="BE951" s="5"/>
      <c r="BF951" s="5"/>
      <c r="BG951" s="5"/>
      <c r="BH951" s="5"/>
      <c r="BI951" s="5"/>
      <c r="BJ951" s="5"/>
      <c r="BK951" s="13"/>
      <c r="BL951" s="13"/>
      <c r="BM951" s="13"/>
      <c r="BN951" s="5"/>
    </row>
    <row r="952" spans="1:66" s="8" customFormat="1" ht="11.25" hidden="1">
      <c r="A952" s="39"/>
      <c r="D952" s="13"/>
      <c r="E952" s="5"/>
      <c r="F952" s="5"/>
      <c r="G952" s="5"/>
      <c r="I952" s="5"/>
      <c r="J952" s="5"/>
      <c r="K952" s="5"/>
      <c r="L952" s="5"/>
      <c r="M952" s="7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11"/>
      <c r="AE952" s="5"/>
      <c r="AF952" s="5"/>
      <c r="AG952" s="5"/>
      <c r="AH952" s="5"/>
      <c r="AI952" s="5"/>
      <c r="AJ952" s="5"/>
      <c r="AK952" s="5"/>
      <c r="AL952" s="5"/>
      <c r="AM952" s="5"/>
      <c r="AN952" s="7"/>
      <c r="AO952" s="5"/>
      <c r="AP952" s="7"/>
      <c r="AQ952" s="5"/>
      <c r="AR952" s="5"/>
      <c r="AS952" s="5"/>
      <c r="AT952" s="5"/>
      <c r="AU952" s="5"/>
      <c r="AV952" s="5"/>
      <c r="AW952" s="5"/>
      <c r="AX952" s="5"/>
      <c r="AY952" s="5"/>
      <c r="AZ952" s="16"/>
      <c r="BA952" s="16"/>
      <c r="BB952" s="16"/>
      <c r="BC952" s="16"/>
      <c r="BD952" s="5"/>
      <c r="BE952" s="5"/>
      <c r="BF952" s="5"/>
      <c r="BG952" s="5"/>
      <c r="BH952" s="5"/>
      <c r="BI952" s="5"/>
      <c r="BJ952" s="5"/>
      <c r="BK952" s="13"/>
      <c r="BL952" s="13"/>
      <c r="BM952" s="13"/>
      <c r="BN952" s="5"/>
    </row>
    <row r="953" spans="1:66" s="8" customFormat="1" ht="11.25" hidden="1">
      <c r="A953" s="39"/>
      <c r="D953" s="13"/>
      <c r="E953" s="5"/>
      <c r="F953" s="5"/>
      <c r="G953" s="5"/>
      <c r="I953" s="5"/>
      <c r="J953" s="5"/>
      <c r="K953" s="5"/>
      <c r="L953" s="5"/>
      <c r="M953" s="7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11"/>
      <c r="AE953" s="5"/>
      <c r="AF953" s="5"/>
      <c r="AG953" s="5"/>
      <c r="AH953" s="5"/>
      <c r="AI953" s="5"/>
      <c r="AJ953" s="5"/>
      <c r="AK953" s="5"/>
      <c r="AL953" s="5"/>
      <c r="AM953" s="5"/>
      <c r="AN953" s="7"/>
      <c r="AO953" s="5"/>
      <c r="AP953" s="7"/>
      <c r="AQ953" s="5"/>
      <c r="AR953" s="5"/>
      <c r="AS953" s="5"/>
      <c r="AT953" s="5"/>
      <c r="AU953" s="5"/>
      <c r="AV953" s="5"/>
      <c r="AW953" s="5"/>
      <c r="AX953" s="5"/>
      <c r="AY953" s="5"/>
      <c r="AZ953" s="16"/>
      <c r="BA953" s="16"/>
      <c r="BB953" s="16"/>
      <c r="BC953" s="16"/>
      <c r="BD953" s="5"/>
      <c r="BE953" s="5"/>
      <c r="BF953" s="5"/>
      <c r="BG953" s="5"/>
      <c r="BH953" s="5"/>
      <c r="BI953" s="5"/>
      <c r="BJ953" s="5"/>
      <c r="BK953" s="13"/>
      <c r="BL953" s="13"/>
      <c r="BM953" s="13"/>
      <c r="BN953" s="5"/>
    </row>
    <row r="954" spans="1:66" s="8" customFormat="1" ht="11.25" hidden="1">
      <c r="A954" s="39"/>
      <c r="D954" s="13"/>
      <c r="E954" s="5"/>
      <c r="F954" s="5"/>
      <c r="G954" s="5"/>
      <c r="I954" s="5"/>
      <c r="J954" s="5"/>
      <c r="K954" s="5"/>
      <c r="L954" s="5"/>
      <c r="M954" s="7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11"/>
      <c r="AE954" s="5"/>
      <c r="AF954" s="5"/>
      <c r="AG954" s="5"/>
      <c r="AH954" s="5"/>
      <c r="AI954" s="5"/>
      <c r="AJ954" s="5"/>
      <c r="AK954" s="5"/>
      <c r="AL954" s="5"/>
      <c r="AM954" s="5"/>
      <c r="AN954" s="7"/>
      <c r="AO954" s="5"/>
      <c r="AP954" s="7"/>
      <c r="AQ954" s="5"/>
      <c r="AR954" s="5"/>
      <c r="AS954" s="5"/>
      <c r="AT954" s="5"/>
      <c r="AU954" s="5"/>
      <c r="AV954" s="5"/>
      <c r="AW954" s="5"/>
      <c r="AX954" s="5"/>
      <c r="AY954" s="5"/>
      <c r="AZ954" s="16"/>
      <c r="BA954" s="16"/>
      <c r="BB954" s="16"/>
      <c r="BC954" s="16"/>
      <c r="BD954" s="5"/>
      <c r="BE954" s="5"/>
      <c r="BF954" s="5"/>
      <c r="BG954" s="5"/>
      <c r="BH954" s="5"/>
      <c r="BI954" s="5"/>
      <c r="BJ954" s="5"/>
      <c r="BK954" s="13"/>
      <c r="BL954" s="13"/>
      <c r="BM954" s="13"/>
      <c r="BN954" s="5"/>
    </row>
    <row r="955" spans="1:66" s="8" customFormat="1" ht="11.25" hidden="1">
      <c r="A955" s="39"/>
      <c r="D955" s="13"/>
      <c r="E955" s="5"/>
      <c r="F955" s="5"/>
      <c r="G955" s="5"/>
      <c r="I955" s="5"/>
      <c r="J955" s="5"/>
      <c r="K955" s="5"/>
      <c r="L955" s="5"/>
      <c r="M955" s="7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11"/>
      <c r="AE955" s="5"/>
      <c r="AF955" s="5"/>
      <c r="AG955" s="5"/>
      <c r="AH955" s="5"/>
      <c r="AI955" s="5"/>
      <c r="AJ955" s="5"/>
      <c r="AK955" s="5"/>
      <c r="AL955" s="5"/>
      <c r="AM955" s="5"/>
      <c r="AN955" s="7"/>
      <c r="AO955" s="5"/>
      <c r="AP955" s="7"/>
      <c r="AQ955" s="5"/>
      <c r="AR955" s="5"/>
      <c r="AS955" s="5"/>
      <c r="AT955" s="5"/>
      <c r="AU955" s="5"/>
      <c r="AV955" s="5"/>
      <c r="AW955" s="5"/>
      <c r="AX955" s="5"/>
      <c r="AY955" s="5"/>
      <c r="AZ955" s="16"/>
      <c r="BA955" s="16"/>
      <c r="BB955" s="16"/>
      <c r="BC955" s="16"/>
      <c r="BD955" s="5"/>
      <c r="BE955" s="5"/>
      <c r="BF955" s="5"/>
      <c r="BG955" s="5"/>
      <c r="BH955" s="5"/>
      <c r="BI955" s="5"/>
      <c r="BJ955" s="5"/>
      <c r="BK955" s="13"/>
      <c r="BL955" s="13"/>
      <c r="BM955" s="13"/>
      <c r="BN955" s="5"/>
    </row>
    <row r="956" spans="1:66" s="8" customFormat="1" ht="11.25" hidden="1">
      <c r="A956" s="39"/>
      <c r="D956" s="13"/>
      <c r="E956" s="5"/>
      <c r="F956" s="5"/>
      <c r="G956" s="5"/>
      <c r="I956" s="5"/>
      <c r="J956" s="5"/>
      <c r="K956" s="5"/>
      <c r="L956" s="5"/>
      <c r="M956" s="7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11"/>
      <c r="AE956" s="5"/>
      <c r="AF956" s="5"/>
      <c r="AG956" s="5"/>
      <c r="AH956" s="5"/>
      <c r="AI956" s="5"/>
      <c r="AJ956" s="5"/>
      <c r="AK956" s="5"/>
      <c r="AL956" s="5"/>
      <c r="AM956" s="5"/>
      <c r="AN956" s="7"/>
      <c r="AO956" s="5"/>
      <c r="AP956" s="7"/>
      <c r="AQ956" s="5"/>
      <c r="AR956" s="5"/>
      <c r="AS956" s="5"/>
      <c r="AT956" s="5"/>
      <c r="AU956" s="5"/>
      <c r="AV956" s="5"/>
      <c r="AW956" s="5"/>
      <c r="AX956" s="5"/>
      <c r="AY956" s="5"/>
      <c r="AZ956" s="16"/>
      <c r="BA956" s="16"/>
      <c r="BB956" s="16"/>
      <c r="BC956" s="16"/>
      <c r="BD956" s="5"/>
      <c r="BE956" s="5"/>
      <c r="BF956" s="5"/>
      <c r="BG956" s="5"/>
      <c r="BH956" s="5"/>
      <c r="BI956" s="5"/>
      <c r="BJ956" s="5"/>
      <c r="BK956" s="13"/>
      <c r="BL956" s="13"/>
      <c r="BM956" s="13"/>
      <c r="BN956" s="5"/>
    </row>
    <row r="957" spans="1:66" s="8" customFormat="1" ht="11.25" hidden="1">
      <c r="A957" s="39"/>
      <c r="D957" s="13"/>
      <c r="E957" s="5"/>
      <c r="F957" s="5"/>
      <c r="G957" s="5"/>
      <c r="I957" s="5"/>
      <c r="J957" s="5"/>
      <c r="K957" s="5"/>
      <c r="L957" s="5"/>
      <c r="M957" s="7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11"/>
      <c r="AE957" s="5"/>
      <c r="AF957" s="5"/>
      <c r="AG957" s="5"/>
      <c r="AH957" s="5"/>
      <c r="AI957" s="5"/>
      <c r="AJ957" s="5"/>
      <c r="AK957" s="5"/>
      <c r="AL957" s="5"/>
      <c r="AM957" s="5"/>
      <c r="AN957" s="7"/>
      <c r="AO957" s="5"/>
      <c r="AP957" s="7"/>
      <c r="AQ957" s="5"/>
      <c r="AR957" s="5"/>
      <c r="AS957" s="5"/>
      <c r="AT957" s="5"/>
      <c r="AU957" s="5"/>
      <c r="AV957" s="5"/>
      <c r="AW957" s="5"/>
      <c r="AX957" s="5"/>
      <c r="AY957" s="5"/>
      <c r="AZ957" s="16"/>
      <c r="BA957" s="16"/>
      <c r="BB957" s="16"/>
      <c r="BC957" s="16"/>
      <c r="BD957" s="5"/>
      <c r="BE957" s="5"/>
      <c r="BF957" s="5"/>
      <c r="BG957" s="5"/>
      <c r="BH957" s="5"/>
      <c r="BI957" s="5"/>
      <c r="BJ957" s="5"/>
      <c r="BK957" s="13"/>
      <c r="BL957" s="13"/>
      <c r="BM957" s="13"/>
      <c r="BN957" s="5"/>
    </row>
    <row r="958" spans="1:66" s="8" customFormat="1" ht="11.25" hidden="1">
      <c r="A958" s="39"/>
      <c r="D958" s="13"/>
      <c r="E958" s="5"/>
      <c r="F958" s="5"/>
      <c r="G958" s="5"/>
      <c r="I958" s="5"/>
      <c r="J958" s="5"/>
      <c r="K958" s="5"/>
      <c r="L958" s="5"/>
      <c r="M958" s="7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11"/>
      <c r="AE958" s="5"/>
      <c r="AF958" s="5"/>
      <c r="AG958" s="5"/>
      <c r="AH958" s="5"/>
      <c r="AI958" s="5"/>
      <c r="AJ958" s="5"/>
      <c r="AK958" s="5"/>
      <c r="AL958" s="5"/>
      <c r="AM958" s="5"/>
      <c r="AN958" s="7"/>
      <c r="AO958" s="5"/>
      <c r="AP958" s="7"/>
      <c r="AQ958" s="5"/>
      <c r="AR958" s="5"/>
      <c r="AS958" s="5"/>
      <c r="AT958" s="5"/>
      <c r="AU958" s="5"/>
      <c r="AV958" s="5"/>
      <c r="AW958" s="5"/>
      <c r="AX958" s="5"/>
      <c r="AY958" s="5"/>
      <c r="AZ958" s="16"/>
      <c r="BA958" s="16"/>
      <c r="BB958" s="16"/>
      <c r="BC958" s="16"/>
      <c r="BD958" s="5"/>
      <c r="BE958" s="5"/>
      <c r="BF958" s="5"/>
      <c r="BG958" s="5"/>
      <c r="BH958" s="5"/>
      <c r="BI958" s="5"/>
      <c r="BJ958" s="5"/>
      <c r="BK958" s="13"/>
      <c r="BL958" s="13"/>
      <c r="BM958" s="13"/>
      <c r="BN958" s="5"/>
    </row>
    <row r="959" spans="1:66" s="8" customFormat="1" ht="11.25" hidden="1">
      <c r="A959" s="39"/>
      <c r="D959" s="13"/>
      <c r="E959" s="5"/>
      <c r="F959" s="5"/>
      <c r="G959" s="5"/>
      <c r="I959" s="5"/>
      <c r="J959" s="5"/>
      <c r="K959" s="5"/>
      <c r="L959" s="5"/>
      <c r="M959" s="7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11"/>
      <c r="AE959" s="5"/>
      <c r="AF959" s="5"/>
      <c r="AG959" s="5"/>
      <c r="AH959" s="5"/>
      <c r="AI959" s="5"/>
      <c r="AJ959" s="5"/>
      <c r="AK959" s="5"/>
      <c r="AL959" s="5"/>
      <c r="AM959" s="5"/>
      <c r="AN959" s="7"/>
      <c r="AO959" s="5"/>
      <c r="AP959" s="7"/>
      <c r="AQ959" s="5"/>
      <c r="AR959" s="5"/>
      <c r="AS959" s="5"/>
      <c r="AT959" s="5"/>
      <c r="AU959" s="5"/>
      <c r="AV959" s="5"/>
      <c r="AW959" s="5"/>
      <c r="AX959" s="5"/>
      <c r="AY959" s="5"/>
      <c r="AZ959" s="16"/>
      <c r="BA959" s="16"/>
      <c r="BB959" s="16"/>
      <c r="BC959" s="16"/>
      <c r="BD959" s="5"/>
      <c r="BE959" s="5"/>
      <c r="BF959" s="5"/>
      <c r="BG959" s="5"/>
      <c r="BH959" s="5"/>
      <c r="BI959" s="5"/>
      <c r="BJ959" s="5"/>
      <c r="BK959" s="13"/>
      <c r="BL959" s="13"/>
      <c r="BM959" s="13"/>
      <c r="BN959" s="5"/>
    </row>
    <row r="960" spans="1:66" s="8" customFormat="1" ht="11.25" hidden="1">
      <c r="A960" s="39"/>
      <c r="D960" s="13"/>
      <c r="E960" s="5"/>
      <c r="F960" s="5"/>
      <c r="G960" s="5"/>
      <c r="I960" s="5"/>
      <c r="J960" s="5"/>
      <c r="K960" s="5"/>
      <c r="L960" s="5"/>
      <c r="M960" s="7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11"/>
      <c r="AE960" s="5"/>
      <c r="AF960" s="5"/>
      <c r="AG960" s="5"/>
      <c r="AH960" s="5"/>
      <c r="AI960" s="5"/>
      <c r="AJ960" s="5"/>
      <c r="AK960" s="5"/>
      <c r="AL960" s="5"/>
      <c r="AM960" s="5"/>
      <c r="AN960" s="7"/>
      <c r="AO960" s="5"/>
      <c r="AP960" s="7"/>
      <c r="AQ960" s="5"/>
      <c r="AR960" s="5"/>
      <c r="AS960" s="5"/>
      <c r="AT960" s="5"/>
      <c r="AU960" s="5"/>
      <c r="AV960" s="5"/>
      <c r="AW960" s="5"/>
      <c r="AX960" s="5"/>
      <c r="AY960" s="5"/>
      <c r="AZ960" s="16"/>
      <c r="BA960" s="16"/>
      <c r="BB960" s="16"/>
      <c r="BC960" s="16"/>
      <c r="BD960" s="5"/>
      <c r="BE960" s="5"/>
      <c r="BF960" s="5"/>
      <c r="BG960" s="5"/>
      <c r="BH960" s="5"/>
      <c r="BI960" s="5"/>
      <c r="BJ960" s="5"/>
      <c r="BK960" s="13"/>
      <c r="BL960" s="13"/>
      <c r="BM960" s="13"/>
      <c r="BN960" s="5"/>
    </row>
    <row r="961" spans="1:66" s="8" customFormat="1" ht="11.25" hidden="1">
      <c r="A961" s="39"/>
      <c r="D961" s="13"/>
      <c r="E961" s="5"/>
      <c r="F961" s="5"/>
      <c r="G961" s="5"/>
      <c r="I961" s="5"/>
      <c r="J961" s="5"/>
      <c r="K961" s="5"/>
      <c r="L961" s="5"/>
      <c r="M961" s="7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11"/>
      <c r="AE961" s="5"/>
      <c r="AF961" s="5"/>
      <c r="AG961" s="5"/>
      <c r="AH961" s="5"/>
      <c r="AI961" s="5"/>
      <c r="AJ961" s="5"/>
      <c r="AK961" s="5"/>
      <c r="AL961" s="5"/>
      <c r="AM961" s="5"/>
      <c r="AN961" s="7"/>
      <c r="AO961" s="5"/>
      <c r="AP961" s="7"/>
      <c r="AQ961" s="5"/>
      <c r="AR961" s="5"/>
      <c r="AS961" s="5"/>
      <c r="AT961" s="5"/>
      <c r="AU961" s="5"/>
      <c r="AV961" s="5"/>
      <c r="AW961" s="5"/>
      <c r="AX961" s="5"/>
      <c r="AY961" s="5"/>
      <c r="AZ961" s="16"/>
      <c r="BA961" s="16"/>
      <c r="BB961" s="16"/>
      <c r="BC961" s="16"/>
      <c r="BD961" s="5"/>
      <c r="BE961" s="5"/>
      <c r="BF961" s="5"/>
      <c r="BG961" s="5"/>
      <c r="BH961" s="5"/>
      <c r="BI961" s="5"/>
      <c r="BJ961" s="5"/>
      <c r="BK961" s="13"/>
      <c r="BL961" s="13"/>
      <c r="BM961" s="13"/>
      <c r="BN961" s="5"/>
    </row>
    <row r="962" spans="1:66" s="8" customFormat="1" ht="11.25" hidden="1">
      <c r="A962" s="39"/>
      <c r="D962" s="13"/>
      <c r="E962" s="5"/>
      <c r="F962" s="5"/>
      <c r="G962" s="5"/>
      <c r="I962" s="5"/>
      <c r="J962" s="5"/>
      <c r="K962" s="5"/>
      <c r="L962" s="5"/>
      <c r="M962" s="7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11"/>
      <c r="AE962" s="5"/>
      <c r="AF962" s="5"/>
      <c r="AG962" s="5"/>
      <c r="AH962" s="5"/>
      <c r="AI962" s="5"/>
      <c r="AJ962" s="5"/>
      <c r="AK962" s="5"/>
      <c r="AL962" s="5"/>
      <c r="AM962" s="5"/>
      <c r="AN962" s="7"/>
      <c r="AO962" s="5"/>
      <c r="AP962" s="7"/>
      <c r="AQ962" s="5"/>
      <c r="AR962" s="5"/>
      <c r="AS962" s="5"/>
      <c r="AT962" s="5"/>
      <c r="AU962" s="5"/>
      <c r="AV962" s="5"/>
      <c r="AW962" s="5"/>
      <c r="AX962" s="5"/>
      <c r="AY962" s="5"/>
      <c r="AZ962" s="16"/>
      <c r="BA962" s="16"/>
      <c r="BB962" s="16"/>
      <c r="BC962" s="16"/>
      <c r="BD962" s="5"/>
      <c r="BE962" s="5"/>
      <c r="BF962" s="5"/>
      <c r="BG962" s="5"/>
      <c r="BH962" s="5"/>
      <c r="BI962" s="5"/>
      <c r="BJ962" s="5"/>
      <c r="BK962" s="13"/>
      <c r="BL962" s="13"/>
      <c r="BM962" s="13"/>
      <c r="BN962" s="5"/>
    </row>
    <row r="963" spans="1:66" s="8" customFormat="1" ht="11.25" hidden="1">
      <c r="A963" s="39"/>
      <c r="D963" s="13"/>
      <c r="E963" s="5"/>
      <c r="F963" s="5"/>
      <c r="G963" s="5"/>
      <c r="I963" s="5"/>
      <c r="J963" s="5"/>
      <c r="K963" s="5"/>
      <c r="L963" s="5"/>
      <c r="M963" s="7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11"/>
      <c r="AE963" s="5"/>
      <c r="AF963" s="5"/>
      <c r="AG963" s="5"/>
      <c r="AH963" s="5"/>
      <c r="AI963" s="5"/>
      <c r="AJ963" s="5"/>
      <c r="AK963" s="5"/>
      <c r="AL963" s="5"/>
      <c r="AM963" s="5"/>
      <c r="AN963" s="7"/>
      <c r="AO963" s="5"/>
      <c r="AP963" s="7"/>
      <c r="AQ963" s="5"/>
      <c r="AR963" s="5"/>
      <c r="AS963" s="5"/>
      <c r="AT963" s="5"/>
      <c r="AU963" s="5"/>
      <c r="AV963" s="5"/>
      <c r="AW963" s="5"/>
      <c r="AX963" s="5"/>
      <c r="AY963" s="5"/>
      <c r="AZ963" s="16"/>
      <c r="BA963" s="16"/>
      <c r="BB963" s="16"/>
      <c r="BC963" s="16"/>
      <c r="BD963" s="5"/>
      <c r="BE963" s="5"/>
      <c r="BF963" s="5"/>
      <c r="BG963" s="5"/>
      <c r="BH963" s="5"/>
      <c r="BI963" s="5"/>
      <c r="BJ963" s="5"/>
      <c r="BK963" s="13"/>
      <c r="BL963" s="13"/>
      <c r="BM963" s="13"/>
      <c r="BN963" s="5"/>
    </row>
    <row r="964" spans="1:66" s="8" customFormat="1" ht="11.25" hidden="1">
      <c r="A964" s="39"/>
      <c r="D964" s="13"/>
      <c r="E964" s="5"/>
      <c r="F964" s="5"/>
      <c r="G964" s="5"/>
      <c r="I964" s="5"/>
      <c r="J964" s="5"/>
      <c r="K964" s="5"/>
      <c r="L964" s="5"/>
      <c r="M964" s="7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11"/>
      <c r="AE964" s="5"/>
      <c r="AF964" s="5"/>
      <c r="AG964" s="5"/>
      <c r="AH964" s="5"/>
      <c r="AI964" s="5"/>
      <c r="AJ964" s="5"/>
      <c r="AK964" s="5"/>
      <c r="AL964" s="5"/>
      <c r="AM964" s="5"/>
      <c r="AN964" s="7"/>
      <c r="AO964" s="5"/>
      <c r="AP964" s="7"/>
      <c r="AQ964" s="5"/>
      <c r="AR964" s="5"/>
      <c r="AS964" s="5"/>
      <c r="AT964" s="5"/>
      <c r="AU964" s="5"/>
      <c r="AV964" s="5"/>
      <c r="AW964" s="5"/>
      <c r="AX964" s="5"/>
      <c r="AY964" s="5"/>
      <c r="AZ964" s="16"/>
      <c r="BA964" s="16"/>
      <c r="BB964" s="16"/>
      <c r="BC964" s="16"/>
      <c r="BD964" s="5"/>
      <c r="BE964" s="5"/>
      <c r="BF964" s="5"/>
      <c r="BG964" s="5"/>
      <c r="BH964" s="5"/>
      <c r="BI964" s="5"/>
      <c r="BJ964" s="5"/>
      <c r="BK964" s="13"/>
      <c r="BL964" s="13"/>
      <c r="BM964" s="13"/>
      <c r="BN964" s="5"/>
    </row>
    <row r="965" spans="1:66" s="8" customFormat="1" ht="11.25" hidden="1">
      <c r="A965" s="39"/>
      <c r="D965" s="13"/>
      <c r="E965" s="5"/>
      <c r="F965" s="5"/>
      <c r="G965" s="5"/>
      <c r="I965" s="5"/>
      <c r="J965" s="5"/>
      <c r="K965" s="5"/>
      <c r="L965" s="5"/>
      <c r="M965" s="7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11"/>
      <c r="AE965" s="5"/>
      <c r="AF965" s="5"/>
      <c r="AG965" s="5"/>
      <c r="AH965" s="5"/>
      <c r="AI965" s="5"/>
      <c r="AJ965" s="5"/>
      <c r="AK965" s="5"/>
      <c r="AL965" s="5"/>
      <c r="AM965" s="5"/>
      <c r="AN965" s="7"/>
      <c r="AO965" s="5"/>
      <c r="AP965" s="7"/>
      <c r="AQ965" s="5"/>
      <c r="AR965" s="5"/>
      <c r="AS965" s="5"/>
      <c r="AT965" s="5"/>
      <c r="AU965" s="5"/>
      <c r="AV965" s="5"/>
      <c r="AW965" s="5"/>
      <c r="AX965" s="5"/>
      <c r="AY965" s="5"/>
      <c r="AZ965" s="16"/>
      <c r="BA965" s="16"/>
      <c r="BB965" s="16"/>
      <c r="BC965" s="16"/>
      <c r="BD965" s="5"/>
      <c r="BE965" s="5"/>
      <c r="BF965" s="5"/>
      <c r="BG965" s="5"/>
      <c r="BH965" s="5"/>
      <c r="BI965" s="5"/>
      <c r="BJ965" s="5"/>
      <c r="BK965" s="13"/>
      <c r="BL965" s="13"/>
      <c r="BM965" s="13"/>
      <c r="BN965" s="5"/>
    </row>
    <row r="966" spans="1:66" s="8" customFormat="1" ht="11.25" hidden="1">
      <c r="A966" s="39"/>
      <c r="D966" s="13"/>
      <c r="E966" s="5"/>
      <c r="F966" s="5"/>
      <c r="G966" s="5"/>
      <c r="I966" s="5"/>
      <c r="J966" s="5"/>
      <c r="K966" s="5"/>
      <c r="L966" s="5"/>
      <c r="M966" s="7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11"/>
      <c r="AE966" s="5"/>
      <c r="AF966" s="5"/>
      <c r="AG966" s="5"/>
      <c r="AH966" s="5"/>
      <c r="AI966" s="5"/>
      <c r="AJ966" s="5"/>
      <c r="AK966" s="5"/>
      <c r="AL966" s="5"/>
      <c r="AM966" s="5"/>
      <c r="AN966" s="7"/>
      <c r="AO966" s="5"/>
      <c r="AP966" s="7"/>
      <c r="AQ966" s="5"/>
      <c r="AR966" s="5"/>
      <c r="AS966" s="5"/>
      <c r="AT966" s="5"/>
      <c r="AU966" s="5"/>
      <c r="AV966" s="5"/>
      <c r="AW966" s="5"/>
      <c r="AX966" s="5"/>
      <c r="AY966" s="5"/>
      <c r="AZ966" s="16"/>
      <c r="BA966" s="16"/>
      <c r="BB966" s="16"/>
      <c r="BC966" s="16"/>
      <c r="BD966" s="5"/>
      <c r="BE966" s="5"/>
      <c r="BF966" s="5"/>
      <c r="BG966" s="5"/>
      <c r="BH966" s="5"/>
      <c r="BI966" s="5"/>
      <c r="BJ966" s="5"/>
      <c r="BK966" s="13"/>
      <c r="BL966" s="13"/>
      <c r="BM966" s="13"/>
      <c r="BN966" s="5"/>
    </row>
    <row r="967" spans="1:66" s="8" customFormat="1" ht="11.25" hidden="1">
      <c r="A967" s="39"/>
      <c r="D967" s="13"/>
      <c r="E967" s="5"/>
      <c r="F967" s="5"/>
      <c r="G967" s="5"/>
      <c r="I967" s="5"/>
      <c r="J967" s="5"/>
      <c r="K967" s="5"/>
      <c r="L967" s="5"/>
      <c r="M967" s="7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11"/>
      <c r="AE967" s="5"/>
      <c r="AF967" s="5"/>
      <c r="AG967" s="5"/>
      <c r="AH967" s="5"/>
      <c r="AI967" s="5"/>
      <c r="AJ967" s="5"/>
      <c r="AK967" s="5"/>
      <c r="AL967" s="5"/>
      <c r="AM967" s="5"/>
      <c r="AN967" s="7"/>
      <c r="AO967" s="5"/>
      <c r="AP967" s="7"/>
      <c r="AQ967" s="5"/>
      <c r="AR967" s="5"/>
      <c r="AS967" s="5"/>
      <c r="AT967" s="5"/>
      <c r="AU967" s="5"/>
      <c r="AV967" s="5"/>
      <c r="AW967" s="5"/>
      <c r="AX967" s="5"/>
      <c r="AY967" s="5"/>
      <c r="AZ967" s="16"/>
      <c r="BA967" s="16"/>
      <c r="BB967" s="16"/>
      <c r="BC967" s="16"/>
      <c r="BD967" s="5"/>
      <c r="BE967" s="5"/>
      <c r="BF967" s="5"/>
      <c r="BG967" s="5"/>
      <c r="BH967" s="5"/>
      <c r="BI967" s="5"/>
      <c r="BJ967" s="5"/>
      <c r="BK967" s="13"/>
      <c r="BL967" s="13"/>
      <c r="BM967" s="13"/>
      <c r="BN967" s="5"/>
    </row>
    <row r="968" spans="1:66" s="8" customFormat="1" ht="11.25" hidden="1">
      <c r="A968" s="39"/>
      <c r="D968" s="13"/>
      <c r="E968" s="5"/>
      <c r="F968" s="5"/>
      <c r="G968" s="5"/>
      <c r="I968" s="5"/>
      <c r="J968" s="5"/>
      <c r="K968" s="5"/>
      <c r="L968" s="5"/>
      <c r="M968" s="7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11"/>
      <c r="AE968" s="5"/>
      <c r="AF968" s="5"/>
      <c r="AG968" s="5"/>
      <c r="AH968" s="5"/>
      <c r="AI968" s="5"/>
      <c r="AJ968" s="5"/>
      <c r="AK968" s="5"/>
      <c r="AL968" s="5"/>
      <c r="AM968" s="5"/>
      <c r="AN968" s="7"/>
      <c r="AO968" s="5"/>
      <c r="AP968" s="7"/>
      <c r="AQ968" s="5"/>
      <c r="AR968" s="5"/>
      <c r="AS968" s="5"/>
      <c r="AT968" s="5"/>
      <c r="AU968" s="5"/>
      <c r="AV968" s="5"/>
      <c r="AW968" s="5"/>
      <c r="AX968" s="5"/>
      <c r="AY968" s="5"/>
      <c r="AZ968" s="16"/>
      <c r="BA968" s="16"/>
      <c r="BB968" s="16"/>
      <c r="BC968" s="16"/>
      <c r="BD968" s="5"/>
      <c r="BE968" s="5"/>
      <c r="BF968" s="5"/>
      <c r="BG968" s="5"/>
      <c r="BH968" s="5"/>
      <c r="BI968" s="5"/>
      <c r="BJ968" s="5"/>
      <c r="BK968" s="13"/>
      <c r="BL968" s="13"/>
      <c r="BM968" s="13"/>
      <c r="BN968" s="5"/>
    </row>
    <row r="969" spans="1:66" s="8" customFormat="1" ht="11.25" hidden="1">
      <c r="A969" s="39"/>
      <c r="D969" s="13"/>
      <c r="E969" s="5"/>
      <c r="F969" s="5"/>
      <c r="G969" s="5"/>
      <c r="I969" s="5"/>
      <c r="J969" s="5"/>
      <c r="K969" s="5"/>
      <c r="L969" s="5"/>
      <c r="M969" s="7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11"/>
      <c r="AE969" s="5"/>
      <c r="AF969" s="5"/>
      <c r="AG969" s="5"/>
      <c r="AH969" s="5"/>
      <c r="AI969" s="5"/>
      <c r="AJ969" s="5"/>
      <c r="AK969" s="5"/>
      <c r="AL969" s="5"/>
      <c r="AM969" s="5"/>
      <c r="AN969" s="7"/>
      <c r="AO969" s="5"/>
      <c r="AP969" s="7"/>
      <c r="AQ969" s="5"/>
      <c r="AR969" s="5"/>
      <c r="AS969" s="5"/>
      <c r="AT969" s="5"/>
      <c r="AU969" s="5"/>
      <c r="AV969" s="5"/>
      <c r="AW969" s="5"/>
      <c r="AX969" s="5"/>
      <c r="AY969" s="5"/>
      <c r="AZ969" s="16"/>
      <c r="BA969" s="16"/>
      <c r="BB969" s="16"/>
      <c r="BC969" s="16"/>
      <c r="BD969" s="5"/>
      <c r="BE969" s="5"/>
      <c r="BF969" s="5"/>
      <c r="BG969" s="5"/>
      <c r="BH969" s="5"/>
      <c r="BI969" s="5"/>
      <c r="BJ969" s="5"/>
      <c r="BK969" s="13"/>
      <c r="BL969" s="13"/>
      <c r="BM969" s="13"/>
      <c r="BN969" s="5"/>
    </row>
    <row r="970" spans="1:66" s="8" customFormat="1" ht="11.25" hidden="1">
      <c r="A970" s="39"/>
      <c r="D970" s="13"/>
      <c r="E970" s="5"/>
      <c r="F970" s="5"/>
      <c r="G970" s="5"/>
      <c r="I970" s="5"/>
      <c r="J970" s="5"/>
      <c r="K970" s="5"/>
      <c r="L970" s="5"/>
      <c r="M970" s="7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11"/>
      <c r="AE970" s="5"/>
      <c r="AF970" s="5"/>
      <c r="AG970" s="5"/>
      <c r="AH970" s="5"/>
      <c r="AI970" s="5"/>
      <c r="AJ970" s="5"/>
      <c r="AK970" s="5"/>
      <c r="AL970" s="5"/>
      <c r="AM970" s="5"/>
      <c r="AN970" s="7"/>
      <c r="AO970" s="5"/>
      <c r="AP970" s="7"/>
      <c r="AQ970" s="5"/>
      <c r="AR970" s="5"/>
      <c r="AS970" s="5"/>
      <c r="AT970" s="5"/>
      <c r="AU970" s="5"/>
      <c r="AV970" s="5"/>
      <c r="AW970" s="5"/>
      <c r="AX970" s="5"/>
      <c r="AY970" s="5"/>
      <c r="AZ970" s="16"/>
      <c r="BA970" s="16"/>
      <c r="BB970" s="16"/>
      <c r="BC970" s="16"/>
      <c r="BD970" s="5"/>
      <c r="BE970" s="5"/>
      <c r="BF970" s="5"/>
      <c r="BG970" s="5"/>
      <c r="BH970" s="5"/>
      <c r="BI970" s="5"/>
      <c r="BJ970" s="5"/>
      <c r="BK970" s="13"/>
      <c r="BL970" s="13"/>
      <c r="BM970" s="13"/>
      <c r="BN970" s="5"/>
    </row>
    <row r="971" spans="1:66" s="8" customFormat="1" ht="11.25" hidden="1">
      <c r="A971" s="39"/>
      <c r="D971" s="13"/>
      <c r="E971" s="5"/>
      <c r="F971" s="5"/>
      <c r="G971" s="5"/>
      <c r="I971" s="5"/>
      <c r="J971" s="5"/>
      <c r="K971" s="5"/>
      <c r="L971" s="5"/>
      <c r="M971" s="7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11"/>
      <c r="AE971" s="5"/>
      <c r="AF971" s="5"/>
      <c r="AG971" s="5"/>
      <c r="AH971" s="5"/>
      <c r="AI971" s="5"/>
      <c r="AJ971" s="5"/>
      <c r="AK971" s="5"/>
      <c r="AL971" s="5"/>
      <c r="AM971" s="5"/>
      <c r="AN971" s="7"/>
      <c r="AO971" s="5"/>
      <c r="AP971" s="7"/>
      <c r="AQ971" s="5"/>
      <c r="AR971" s="5"/>
      <c r="AS971" s="5"/>
      <c r="AT971" s="5"/>
      <c r="AU971" s="5"/>
      <c r="AV971" s="5"/>
      <c r="AW971" s="5"/>
      <c r="AX971" s="5"/>
      <c r="AY971" s="5"/>
      <c r="AZ971" s="16"/>
      <c r="BA971" s="16"/>
      <c r="BB971" s="16"/>
      <c r="BC971" s="16"/>
      <c r="BD971" s="5"/>
      <c r="BE971" s="5"/>
      <c r="BF971" s="5"/>
      <c r="BG971" s="5"/>
      <c r="BH971" s="5"/>
      <c r="BI971" s="5"/>
      <c r="BJ971" s="5"/>
      <c r="BK971" s="13"/>
      <c r="BL971" s="13"/>
      <c r="BM971" s="13"/>
      <c r="BN971" s="5"/>
    </row>
    <row r="972" spans="1:66" s="8" customFormat="1" ht="11.25" hidden="1">
      <c r="A972" s="39"/>
      <c r="D972" s="13"/>
      <c r="E972" s="5"/>
      <c r="F972" s="5"/>
      <c r="G972" s="5"/>
      <c r="I972" s="5"/>
      <c r="J972" s="5"/>
      <c r="K972" s="5"/>
      <c r="L972" s="5"/>
      <c r="M972" s="7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11"/>
      <c r="AE972" s="5"/>
      <c r="AF972" s="5"/>
      <c r="AG972" s="5"/>
      <c r="AH972" s="5"/>
      <c r="AI972" s="5"/>
      <c r="AJ972" s="5"/>
      <c r="AK972" s="5"/>
      <c r="AL972" s="5"/>
      <c r="AM972" s="5"/>
      <c r="AN972" s="7"/>
      <c r="AO972" s="5"/>
      <c r="AP972" s="7"/>
      <c r="AQ972" s="5"/>
      <c r="AR972" s="5"/>
      <c r="AS972" s="5"/>
      <c r="AT972" s="5"/>
      <c r="AU972" s="5"/>
      <c r="AV972" s="5"/>
      <c r="AW972" s="5"/>
      <c r="AX972" s="5"/>
      <c r="AY972" s="5"/>
      <c r="AZ972" s="16"/>
      <c r="BA972" s="16"/>
      <c r="BB972" s="16"/>
      <c r="BC972" s="16"/>
      <c r="BD972" s="5"/>
      <c r="BE972" s="5"/>
      <c r="BF972" s="5"/>
      <c r="BG972" s="5"/>
      <c r="BH972" s="5"/>
      <c r="BI972" s="5"/>
      <c r="BJ972" s="5"/>
      <c r="BK972" s="13"/>
      <c r="BL972" s="13"/>
      <c r="BM972" s="13"/>
      <c r="BN972" s="5"/>
    </row>
    <row r="973" spans="1:66" s="8" customFormat="1" ht="11.25" hidden="1">
      <c r="A973" s="39"/>
      <c r="D973" s="13"/>
      <c r="E973" s="5"/>
      <c r="F973" s="5"/>
      <c r="G973" s="5"/>
      <c r="I973" s="5"/>
      <c r="J973" s="5"/>
      <c r="K973" s="5"/>
      <c r="L973" s="5"/>
      <c r="M973" s="7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11"/>
      <c r="AE973" s="5"/>
      <c r="AF973" s="5"/>
      <c r="AG973" s="5"/>
      <c r="AH973" s="5"/>
      <c r="AI973" s="5"/>
      <c r="AJ973" s="5"/>
      <c r="AK973" s="5"/>
      <c r="AL973" s="5"/>
      <c r="AM973" s="5"/>
      <c r="AN973" s="7"/>
      <c r="AO973" s="5"/>
      <c r="AP973" s="7"/>
      <c r="AQ973" s="5"/>
      <c r="AR973" s="5"/>
      <c r="AS973" s="5"/>
      <c r="AT973" s="5"/>
      <c r="AU973" s="5"/>
      <c r="AV973" s="5"/>
      <c r="AW973" s="5"/>
      <c r="AX973" s="5"/>
      <c r="AY973" s="5"/>
      <c r="AZ973" s="16"/>
      <c r="BA973" s="16"/>
      <c r="BB973" s="16"/>
      <c r="BC973" s="16"/>
      <c r="BD973" s="5"/>
      <c r="BE973" s="5"/>
      <c r="BF973" s="5"/>
      <c r="BG973" s="5"/>
      <c r="BH973" s="5"/>
      <c r="BI973" s="5"/>
      <c r="BJ973" s="5"/>
      <c r="BK973" s="13"/>
      <c r="BL973" s="13"/>
      <c r="BM973" s="13"/>
      <c r="BN973" s="5"/>
    </row>
    <row r="974" spans="1:66" s="8" customFormat="1" ht="11.25" hidden="1">
      <c r="A974" s="39"/>
      <c r="D974" s="13"/>
      <c r="E974" s="5"/>
      <c r="F974" s="5"/>
      <c r="G974" s="5"/>
      <c r="I974" s="5"/>
      <c r="J974" s="5"/>
      <c r="K974" s="5"/>
      <c r="L974" s="5"/>
      <c r="M974" s="7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11"/>
      <c r="AE974" s="5"/>
      <c r="AF974" s="5"/>
      <c r="AG974" s="5"/>
      <c r="AH974" s="5"/>
      <c r="AI974" s="5"/>
      <c r="AJ974" s="5"/>
      <c r="AK974" s="5"/>
      <c r="AL974" s="5"/>
      <c r="AM974" s="5"/>
      <c r="AN974" s="7"/>
      <c r="AO974" s="5"/>
      <c r="AP974" s="7"/>
      <c r="AQ974" s="5"/>
      <c r="AR974" s="5"/>
      <c r="AS974" s="5"/>
      <c r="AT974" s="5"/>
      <c r="AU974" s="5"/>
      <c r="AV974" s="5"/>
      <c r="AW974" s="5"/>
      <c r="AX974" s="5"/>
      <c r="AY974" s="5"/>
      <c r="AZ974" s="16"/>
      <c r="BA974" s="16"/>
      <c r="BB974" s="16"/>
      <c r="BC974" s="16"/>
      <c r="BD974" s="5"/>
      <c r="BE974" s="5"/>
      <c r="BF974" s="5"/>
      <c r="BG974" s="5"/>
      <c r="BH974" s="5"/>
      <c r="BI974" s="5"/>
      <c r="BJ974" s="5"/>
      <c r="BK974" s="13"/>
      <c r="BL974" s="13"/>
      <c r="BM974" s="13"/>
      <c r="BN974" s="5"/>
    </row>
    <row r="975" spans="1:66" s="8" customFormat="1" ht="11.25" hidden="1">
      <c r="A975" s="39"/>
      <c r="D975" s="13"/>
      <c r="E975" s="5"/>
      <c r="F975" s="5"/>
      <c r="G975" s="5"/>
      <c r="I975" s="5"/>
      <c r="J975" s="5"/>
      <c r="K975" s="5"/>
      <c r="L975" s="5"/>
      <c r="M975" s="7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11"/>
      <c r="AE975" s="5"/>
      <c r="AF975" s="5"/>
      <c r="AG975" s="5"/>
      <c r="AH975" s="5"/>
      <c r="AI975" s="5"/>
      <c r="AJ975" s="5"/>
      <c r="AK975" s="5"/>
      <c r="AL975" s="5"/>
      <c r="AM975" s="5"/>
      <c r="AN975" s="7"/>
      <c r="AO975" s="5"/>
      <c r="AP975" s="7"/>
      <c r="AQ975" s="5"/>
      <c r="AR975" s="5"/>
      <c r="AS975" s="5"/>
      <c r="AT975" s="5"/>
      <c r="AU975" s="5"/>
      <c r="AV975" s="5"/>
      <c r="AW975" s="5"/>
      <c r="AX975" s="5"/>
      <c r="AY975" s="5"/>
      <c r="AZ975" s="16"/>
      <c r="BA975" s="16"/>
      <c r="BB975" s="16"/>
      <c r="BC975" s="16"/>
      <c r="BD975" s="5"/>
      <c r="BE975" s="5"/>
      <c r="BF975" s="5"/>
      <c r="BG975" s="5"/>
      <c r="BH975" s="5"/>
      <c r="BI975" s="5"/>
      <c r="BJ975" s="5"/>
      <c r="BK975" s="13"/>
      <c r="BL975" s="13"/>
      <c r="BM975" s="13"/>
      <c r="BN975" s="5"/>
    </row>
    <row r="976" spans="1:66" s="8" customFormat="1" ht="11.25" hidden="1">
      <c r="A976" s="39"/>
      <c r="D976" s="13"/>
      <c r="E976" s="5"/>
      <c r="F976" s="5"/>
      <c r="G976" s="5"/>
      <c r="I976" s="5"/>
      <c r="J976" s="5"/>
      <c r="K976" s="5"/>
      <c r="L976" s="5"/>
      <c r="M976" s="7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11"/>
      <c r="AE976" s="5"/>
      <c r="AF976" s="5"/>
      <c r="AG976" s="5"/>
      <c r="AH976" s="5"/>
      <c r="AI976" s="5"/>
      <c r="AJ976" s="5"/>
      <c r="AK976" s="5"/>
      <c r="AL976" s="5"/>
      <c r="AM976" s="5"/>
      <c r="AN976" s="7"/>
      <c r="AO976" s="5"/>
      <c r="AP976" s="7"/>
      <c r="AQ976" s="5"/>
      <c r="AR976" s="5"/>
      <c r="AS976" s="5"/>
      <c r="AT976" s="5"/>
      <c r="AU976" s="5"/>
      <c r="AV976" s="5"/>
      <c r="AW976" s="5"/>
      <c r="AX976" s="5"/>
      <c r="AY976" s="5"/>
      <c r="AZ976" s="16"/>
      <c r="BA976" s="16"/>
      <c r="BB976" s="16"/>
      <c r="BC976" s="16"/>
      <c r="BD976" s="5"/>
      <c r="BE976" s="5"/>
      <c r="BF976" s="5"/>
      <c r="BG976" s="5"/>
      <c r="BH976" s="5"/>
      <c r="BI976" s="5"/>
      <c r="BJ976" s="5"/>
      <c r="BK976" s="13"/>
      <c r="BL976" s="13"/>
      <c r="BM976" s="13"/>
      <c r="BN976" s="5"/>
    </row>
    <row r="977" spans="1:66" s="8" customFormat="1" ht="11.25" hidden="1">
      <c r="A977" s="39"/>
      <c r="D977" s="13"/>
      <c r="E977" s="5"/>
      <c r="F977" s="5"/>
      <c r="G977" s="5"/>
      <c r="I977" s="5"/>
      <c r="J977" s="5"/>
      <c r="K977" s="5"/>
      <c r="L977" s="5"/>
      <c r="M977" s="7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11"/>
      <c r="AE977" s="5"/>
      <c r="AF977" s="5"/>
      <c r="AG977" s="5"/>
      <c r="AH977" s="5"/>
      <c r="AI977" s="5"/>
      <c r="AJ977" s="5"/>
      <c r="AK977" s="5"/>
      <c r="AL977" s="5"/>
      <c r="AM977" s="5"/>
      <c r="AN977" s="7"/>
      <c r="AO977" s="5"/>
      <c r="AP977" s="7"/>
      <c r="AQ977" s="5"/>
      <c r="AR977" s="5"/>
      <c r="AS977" s="5"/>
      <c r="AT977" s="5"/>
      <c r="AU977" s="5"/>
      <c r="AV977" s="5"/>
      <c r="AW977" s="5"/>
      <c r="AX977" s="5"/>
      <c r="AY977" s="5"/>
      <c r="AZ977" s="16"/>
      <c r="BA977" s="16"/>
      <c r="BB977" s="16"/>
      <c r="BC977" s="16"/>
      <c r="BD977" s="5"/>
      <c r="BE977" s="5"/>
      <c r="BF977" s="5"/>
      <c r="BG977" s="5"/>
      <c r="BH977" s="5"/>
      <c r="BI977" s="5"/>
      <c r="BJ977" s="5"/>
      <c r="BK977" s="13"/>
      <c r="BL977" s="13"/>
      <c r="BM977" s="13"/>
      <c r="BN977" s="5"/>
    </row>
    <row r="978" spans="1:66" s="8" customFormat="1" ht="11.25" hidden="1">
      <c r="A978" s="39"/>
      <c r="D978" s="13"/>
      <c r="E978" s="5"/>
      <c r="F978" s="5"/>
      <c r="G978" s="5"/>
      <c r="I978" s="5"/>
      <c r="J978" s="5"/>
      <c r="K978" s="5"/>
      <c r="L978" s="5"/>
      <c r="M978" s="7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11"/>
      <c r="AE978" s="5"/>
      <c r="AF978" s="5"/>
      <c r="AG978" s="5"/>
      <c r="AH978" s="5"/>
      <c r="AI978" s="5"/>
      <c r="AJ978" s="5"/>
      <c r="AK978" s="5"/>
      <c r="AL978" s="5"/>
      <c r="AM978" s="5"/>
      <c r="AN978" s="7"/>
      <c r="AO978" s="5"/>
      <c r="AP978" s="7"/>
      <c r="AQ978" s="5"/>
      <c r="AR978" s="5"/>
      <c r="AS978" s="5"/>
      <c r="AT978" s="5"/>
      <c r="AU978" s="5"/>
      <c r="AV978" s="5"/>
      <c r="AW978" s="5"/>
      <c r="AX978" s="5"/>
      <c r="AY978" s="5"/>
      <c r="AZ978" s="16"/>
      <c r="BA978" s="16"/>
      <c r="BB978" s="16"/>
      <c r="BC978" s="16"/>
      <c r="BD978" s="5"/>
      <c r="BE978" s="5"/>
      <c r="BF978" s="5"/>
      <c r="BG978" s="5"/>
      <c r="BH978" s="5"/>
      <c r="BI978" s="5"/>
      <c r="BJ978" s="5"/>
      <c r="BK978" s="13"/>
      <c r="BL978" s="13"/>
      <c r="BM978" s="13"/>
      <c r="BN978" s="5"/>
    </row>
    <row r="979" spans="1:66" s="8" customFormat="1" ht="11.25" hidden="1">
      <c r="A979" s="39"/>
      <c r="D979" s="13"/>
      <c r="E979" s="5"/>
      <c r="F979" s="5"/>
      <c r="G979" s="5"/>
      <c r="I979" s="5"/>
      <c r="J979" s="5"/>
      <c r="K979" s="5"/>
      <c r="L979" s="5"/>
      <c r="M979" s="7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11"/>
      <c r="AE979" s="5"/>
      <c r="AF979" s="5"/>
      <c r="AG979" s="5"/>
      <c r="AH979" s="5"/>
      <c r="AI979" s="5"/>
      <c r="AJ979" s="5"/>
      <c r="AK979" s="5"/>
      <c r="AL979" s="5"/>
      <c r="AM979" s="5"/>
      <c r="AN979" s="7"/>
      <c r="AO979" s="5"/>
      <c r="AP979" s="7"/>
      <c r="AQ979" s="5"/>
      <c r="AR979" s="5"/>
      <c r="AS979" s="5"/>
      <c r="AT979" s="5"/>
      <c r="AU979" s="5"/>
      <c r="AV979" s="5"/>
      <c r="AW979" s="5"/>
      <c r="AX979" s="5"/>
      <c r="AY979" s="5"/>
      <c r="AZ979" s="16"/>
      <c r="BA979" s="16"/>
      <c r="BB979" s="16"/>
      <c r="BC979" s="16"/>
      <c r="BD979" s="5"/>
      <c r="BE979" s="5"/>
      <c r="BF979" s="5"/>
      <c r="BG979" s="5"/>
      <c r="BH979" s="5"/>
      <c r="BI979" s="5"/>
      <c r="BJ979" s="5"/>
      <c r="BK979" s="13"/>
      <c r="BL979" s="13"/>
      <c r="BM979" s="13"/>
      <c r="BN979" s="5"/>
    </row>
    <row r="980" spans="1:66" s="8" customFormat="1" ht="11.25" hidden="1">
      <c r="A980" s="39"/>
      <c r="D980" s="13"/>
      <c r="E980" s="5"/>
      <c r="F980" s="5"/>
      <c r="G980" s="5"/>
      <c r="I980" s="5"/>
      <c r="J980" s="5"/>
      <c r="K980" s="5"/>
      <c r="L980" s="5"/>
      <c r="M980" s="7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11"/>
      <c r="AE980" s="5"/>
      <c r="AF980" s="5"/>
      <c r="AG980" s="5"/>
      <c r="AH980" s="5"/>
      <c r="AI980" s="5"/>
      <c r="AJ980" s="5"/>
      <c r="AK980" s="5"/>
      <c r="AL980" s="5"/>
      <c r="AM980" s="5"/>
      <c r="AN980" s="7"/>
      <c r="AO980" s="5"/>
      <c r="AP980" s="7"/>
      <c r="AQ980" s="5"/>
      <c r="AR980" s="5"/>
      <c r="AS980" s="5"/>
      <c r="AT980" s="5"/>
      <c r="AU980" s="5"/>
      <c r="AV980" s="5"/>
      <c r="AW980" s="5"/>
      <c r="AX980" s="5"/>
      <c r="AY980" s="5"/>
      <c r="AZ980" s="16"/>
      <c r="BA980" s="16"/>
      <c r="BB980" s="16"/>
      <c r="BC980" s="16"/>
      <c r="BD980" s="5"/>
      <c r="BE980" s="5"/>
      <c r="BF980" s="5"/>
      <c r="BG980" s="5"/>
      <c r="BH980" s="5"/>
      <c r="BI980" s="5"/>
      <c r="BJ980" s="5"/>
      <c r="BK980" s="13"/>
      <c r="BL980" s="13"/>
      <c r="BM980" s="13"/>
      <c r="BN980" s="5"/>
    </row>
    <row r="981" spans="1:66" s="8" customFormat="1" ht="11.25" hidden="1">
      <c r="A981" s="39"/>
      <c r="D981" s="13"/>
      <c r="E981" s="5"/>
      <c r="F981" s="5"/>
      <c r="G981" s="5"/>
      <c r="I981" s="5"/>
      <c r="J981" s="5"/>
      <c r="K981" s="5"/>
      <c r="L981" s="5"/>
      <c r="M981" s="7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11"/>
      <c r="AE981" s="5"/>
      <c r="AF981" s="5"/>
      <c r="AG981" s="5"/>
      <c r="AH981" s="5"/>
      <c r="AI981" s="5"/>
      <c r="AJ981" s="5"/>
      <c r="AK981" s="5"/>
      <c r="AL981" s="5"/>
      <c r="AM981" s="5"/>
      <c r="AN981" s="7"/>
      <c r="AO981" s="5"/>
      <c r="AP981" s="7"/>
      <c r="AQ981" s="5"/>
      <c r="AR981" s="5"/>
      <c r="AS981" s="5"/>
      <c r="AT981" s="5"/>
      <c r="AU981" s="5"/>
      <c r="AV981" s="5"/>
      <c r="AW981" s="5"/>
      <c r="AX981" s="5"/>
      <c r="AY981" s="5"/>
      <c r="AZ981" s="16"/>
      <c r="BA981" s="16"/>
      <c r="BB981" s="16"/>
      <c r="BC981" s="16"/>
      <c r="BD981" s="5"/>
      <c r="BE981" s="5"/>
      <c r="BF981" s="5"/>
      <c r="BG981" s="5"/>
      <c r="BH981" s="5"/>
      <c r="BI981" s="5"/>
      <c r="BJ981" s="5"/>
      <c r="BK981" s="13"/>
      <c r="BL981" s="13"/>
      <c r="BM981" s="13"/>
      <c r="BN981" s="5"/>
    </row>
    <row r="982" spans="1:66" s="8" customFormat="1" ht="11.25" hidden="1">
      <c r="A982" s="39"/>
      <c r="D982" s="13"/>
      <c r="E982" s="5"/>
      <c r="F982" s="5"/>
      <c r="G982" s="5"/>
      <c r="I982" s="5"/>
      <c r="J982" s="5"/>
      <c r="K982" s="5"/>
      <c r="L982" s="5"/>
      <c r="M982" s="7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11"/>
      <c r="AE982" s="5"/>
      <c r="AF982" s="5"/>
      <c r="AG982" s="5"/>
      <c r="AH982" s="5"/>
      <c r="AI982" s="5"/>
      <c r="AJ982" s="5"/>
      <c r="AK982" s="5"/>
      <c r="AL982" s="5"/>
      <c r="AM982" s="5"/>
      <c r="AN982" s="7"/>
      <c r="AO982" s="5"/>
      <c r="AP982" s="7"/>
      <c r="AQ982" s="5"/>
      <c r="AR982" s="5"/>
      <c r="AS982" s="5"/>
      <c r="AT982" s="5"/>
      <c r="AU982" s="5"/>
      <c r="AV982" s="5"/>
      <c r="AW982" s="5"/>
      <c r="AX982" s="5"/>
      <c r="AY982" s="5"/>
      <c r="AZ982" s="16"/>
      <c r="BA982" s="16"/>
      <c r="BB982" s="16"/>
      <c r="BC982" s="16"/>
      <c r="BD982" s="5"/>
      <c r="BE982" s="5"/>
      <c r="BF982" s="5"/>
      <c r="BG982" s="5"/>
      <c r="BH982" s="5"/>
      <c r="BI982" s="5"/>
      <c r="BJ982" s="5"/>
      <c r="BK982" s="13"/>
      <c r="BL982" s="13"/>
      <c r="BM982" s="13"/>
      <c r="BN982" s="5"/>
    </row>
    <row r="983" spans="1:66" s="8" customFormat="1" ht="11.25" hidden="1">
      <c r="A983" s="39"/>
      <c r="D983" s="13"/>
      <c r="E983" s="5"/>
      <c r="F983" s="5"/>
      <c r="G983" s="5"/>
      <c r="I983" s="5"/>
      <c r="J983" s="5"/>
      <c r="K983" s="5"/>
      <c r="L983" s="5"/>
      <c r="M983" s="7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11"/>
      <c r="AE983" s="5"/>
      <c r="AF983" s="5"/>
      <c r="AG983" s="5"/>
      <c r="AH983" s="5"/>
      <c r="AI983" s="5"/>
      <c r="AJ983" s="5"/>
      <c r="AK983" s="5"/>
      <c r="AL983" s="5"/>
      <c r="AM983" s="5"/>
      <c r="AN983" s="7"/>
      <c r="AO983" s="5"/>
      <c r="AP983" s="7"/>
      <c r="AQ983" s="5"/>
      <c r="AR983" s="5"/>
      <c r="AS983" s="5"/>
      <c r="AT983" s="5"/>
      <c r="AU983" s="5"/>
      <c r="AV983" s="5"/>
      <c r="AW983" s="5"/>
      <c r="AX983" s="5"/>
      <c r="AY983" s="5"/>
      <c r="AZ983" s="16"/>
      <c r="BA983" s="16"/>
      <c r="BB983" s="16"/>
      <c r="BC983" s="16"/>
      <c r="BD983" s="5"/>
      <c r="BE983" s="5"/>
      <c r="BF983" s="5"/>
      <c r="BG983" s="5"/>
      <c r="BH983" s="5"/>
      <c r="BI983" s="5"/>
      <c r="BJ983" s="5"/>
      <c r="BK983" s="13"/>
      <c r="BL983" s="13"/>
      <c r="BM983" s="13"/>
      <c r="BN983" s="5"/>
    </row>
    <row r="984" spans="1:66" s="8" customFormat="1" ht="11.25" hidden="1">
      <c r="A984" s="39"/>
      <c r="D984" s="13"/>
      <c r="E984" s="5"/>
      <c r="F984" s="5"/>
      <c r="G984" s="5"/>
      <c r="I984" s="5"/>
      <c r="J984" s="5"/>
      <c r="K984" s="5"/>
      <c r="L984" s="5"/>
      <c r="M984" s="7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11"/>
      <c r="AE984" s="5"/>
      <c r="AF984" s="5"/>
      <c r="AG984" s="5"/>
      <c r="AH984" s="5"/>
      <c r="AI984" s="5"/>
      <c r="AJ984" s="5"/>
      <c r="AK984" s="5"/>
      <c r="AL984" s="5"/>
      <c r="AM984" s="5"/>
      <c r="AN984" s="7"/>
      <c r="AO984" s="5"/>
      <c r="AP984" s="7"/>
      <c r="AQ984" s="5"/>
      <c r="AR984" s="5"/>
      <c r="AS984" s="5"/>
      <c r="AT984" s="5"/>
      <c r="AU984" s="5"/>
      <c r="AV984" s="5"/>
      <c r="AW984" s="5"/>
      <c r="AX984" s="5"/>
      <c r="AY984" s="5"/>
      <c r="AZ984" s="16"/>
      <c r="BA984" s="16"/>
      <c r="BB984" s="16"/>
      <c r="BC984" s="16"/>
      <c r="BD984" s="5"/>
      <c r="BE984" s="5"/>
      <c r="BF984" s="5"/>
      <c r="BG984" s="5"/>
      <c r="BH984" s="5"/>
      <c r="BI984" s="5"/>
      <c r="BJ984" s="5"/>
      <c r="BK984" s="13"/>
      <c r="BL984" s="13"/>
      <c r="BM984" s="13"/>
      <c r="BN984" s="5"/>
    </row>
    <row r="985" spans="1:66" s="8" customFormat="1" ht="11.25" hidden="1">
      <c r="A985" s="39"/>
      <c r="D985" s="13"/>
      <c r="E985" s="5"/>
      <c r="F985" s="5"/>
      <c r="G985" s="5"/>
      <c r="I985" s="5"/>
      <c r="J985" s="5"/>
      <c r="K985" s="5"/>
      <c r="L985" s="5"/>
      <c r="M985" s="7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11"/>
      <c r="AE985" s="5"/>
      <c r="AF985" s="5"/>
      <c r="AG985" s="5"/>
      <c r="AH985" s="5"/>
      <c r="AI985" s="5"/>
      <c r="AJ985" s="5"/>
      <c r="AK985" s="5"/>
      <c r="AL985" s="5"/>
      <c r="AM985" s="5"/>
      <c r="AN985" s="7"/>
      <c r="AO985" s="5"/>
      <c r="AP985" s="7"/>
      <c r="AQ985" s="5"/>
      <c r="AR985" s="5"/>
      <c r="AS985" s="5"/>
      <c r="AT985" s="5"/>
      <c r="AU985" s="5"/>
      <c r="AV985" s="5"/>
      <c r="AW985" s="5"/>
      <c r="AX985" s="5"/>
      <c r="AY985" s="5"/>
      <c r="AZ985" s="16"/>
      <c r="BA985" s="16"/>
      <c r="BB985" s="16"/>
      <c r="BC985" s="16"/>
      <c r="BD985" s="5"/>
      <c r="BE985" s="5"/>
      <c r="BF985" s="5"/>
      <c r="BG985" s="5"/>
      <c r="BH985" s="5"/>
      <c r="BI985" s="5"/>
      <c r="BJ985" s="5"/>
      <c r="BK985" s="13"/>
      <c r="BL985" s="13"/>
      <c r="BM985" s="13"/>
      <c r="BN985" s="5"/>
    </row>
    <row r="986" spans="1:66" s="8" customFormat="1" ht="11.25" hidden="1">
      <c r="A986" s="39"/>
      <c r="D986" s="13"/>
      <c r="E986" s="5"/>
      <c r="F986" s="5"/>
      <c r="G986" s="5"/>
      <c r="I986" s="5"/>
      <c r="J986" s="5"/>
      <c r="K986" s="5"/>
      <c r="L986" s="5"/>
      <c r="M986" s="7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11"/>
      <c r="AE986" s="5"/>
      <c r="AF986" s="5"/>
      <c r="AG986" s="5"/>
      <c r="AH986" s="5"/>
      <c r="AI986" s="5"/>
      <c r="AJ986" s="5"/>
      <c r="AK986" s="5"/>
      <c r="AL986" s="5"/>
      <c r="AM986" s="5"/>
      <c r="AN986" s="7"/>
      <c r="AO986" s="5"/>
      <c r="AP986" s="7"/>
      <c r="AQ986" s="5"/>
      <c r="AR986" s="5"/>
      <c r="AS986" s="5"/>
      <c r="AT986" s="5"/>
      <c r="AU986" s="5"/>
      <c r="AV986" s="5"/>
      <c r="AW986" s="5"/>
      <c r="AX986" s="5"/>
      <c r="AY986" s="5"/>
      <c r="AZ986" s="16"/>
      <c r="BA986" s="16"/>
      <c r="BB986" s="16"/>
      <c r="BC986" s="16"/>
      <c r="BD986" s="5"/>
      <c r="BE986" s="5"/>
      <c r="BF986" s="5"/>
      <c r="BG986" s="5"/>
      <c r="BH986" s="5"/>
      <c r="BI986" s="5"/>
      <c r="BJ986" s="5"/>
      <c r="BK986" s="13"/>
      <c r="BL986" s="13"/>
      <c r="BM986" s="13"/>
      <c r="BN986" s="5"/>
    </row>
    <row r="987" spans="1:66" s="8" customFormat="1" ht="11.25" hidden="1">
      <c r="A987" s="39"/>
      <c r="D987" s="13"/>
      <c r="E987" s="5"/>
      <c r="F987" s="5"/>
      <c r="G987" s="5"/>
      <c r="I987" s="5"/>
      <c r="J987" s="5"/>
      <c r="K987" s="5"/>
      <c r="L987" s="5"/>
      <c r="M987" s="7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11"/>
      <c r="AE987" s="5"/>
      <c r="AF987" s="5"/>
      <c r="AG987" s="5"/>
      <c r="AH987" s="5"/>
      <c r="AI987" s="5"/>
      <c r="AJ987" s="5"/>
      <c r="AK987" s="5"/>
      <c r="AL987" s="5"/>
      <c r="AM987" s="5"/>
      <c r="AN987" s="7"/>
      <c r="AO987" s="5"/>
      <c r="AP987" s="7"/>
      <c r="AQ987" s="5"/>
      <c r="AR987" s="5"/>
      <c r="AS987" s="5"/>
      <c r="AT987" s="5"/>
      <c r="AU987" s="5"/>
      <c r="AV987" s="5"/>
      <c r="AW987" s="5"/>
      <c r="AX987" s="5"/>
      <c r="AY987" s="5"/>
      <c r="AZ987" s="16"/>
      <c r="BA987" s="16"/>
      <c r="BB987" s="16"/>
      <c r="BC987" s="16"/>
      <c r="BD987" s="5"/>
      <c r="BE987" s="5"/>
      <c r="BF987" s="5"/>
      <c r="BG987" s="5"/>
      <c r="BH987" s="5"/>
      <c r="BI987" s="5"/>
      <c r="BJ987" s="5"/>
      <c r="BK987" s="13"/>
      <c r="BL987" s="13"/>
      <c r="BM987" s="13"/>
      <c r="BN987" s="5"/>
    </row>
    <row r="988" spans="1:66" s="8" customFormat="1" ht="11.25" hidden="1">
      <c r="A988" s="39"/>
      <c r="D988" s="13"/>
      <c r="E988" s="5"/>
      <c r="F988" s="5"/>
      <c r="G988" s="5"/>
      <c r="I988" s="5"/>
      <c r="J988" s="5"/>
      <c r="K988" s="5"/>
      <c r="L988" s="5"/>
      <c r="M988" s="7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11"/>
      <c r="AE988" s="5"/>
      <c r="AF988" s="5"/>
      <c r="AG988" s="5"/>
      <c r="AH988" s="5"/>
      <c r="AI988" s="5"/>
      <c r="AJ988" s="5"/>
      <c r="AK988" s="5"/>
      <c r="AL988" s="5"/>
      <c r="AM988" s="5"/>
      <c r="AN988" s="7"/>
      <c r="AO988" s="5"/>
      <c r="AP988" s="7"/>
      <c r="AQ988" s="5"/>
      <c r="AR988" s="5"/>
      <c r="AS988" s="5"/>
      <c r="AT988" s="5"/>
      <c r="AU988" s="5"/>
      <c r="AV988" s="5"/>
      <c r="AW988" s="5"/>
      <c r="AX988" s="5"/>
      <c r="AY988" s="5"/>
      <c r="AZ988" s="16"/>
      <c r="BA988" s="16"/>
      <c r="BB988" s="16"/>
      <c r="BC988" s="16"/>
      <c r="BD988" s="5"/>
      <c r="BE988" s="5"/>
      <c r="BF988" s="5"/>
      <c r="BG988" s="5"/>
      <c r="BH988" s="5"/>
      <c r="BI988" s="5"/>
      <c r="BJ988" s="5"/>
      <c r="BK988" s="13"/>
      <c r="BL988" s="13"/>
      <c r="BM988" s="13"/>
      <c r="BN988" s="5"/>
    </row>
    <row r="989" spans="1:66" s="8" customFormat="1" ht="11.25" hidden="1">
      <c r="A989" s="39"/>
      <c r="D989" s="13"/>
      <c r="E989" s="5"/>
      <c r="F989" s="5"/>
      <c r="G989" s="5"/>
      <c r="I989" s="5"/>
      <c r="J989" s="5"/>
      <c r="K989" s="5"/>
      <c r="L989" s="5"/>
      <c r="M989" s="7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11"/>
      <c r="AE989" s="5"/>
      <c r="AF989" s="5"/>
      <c r="AG989" s="5"/>
      <c r="AH989" s="5"/>
      <c r="AI989" s="5"/>
      <c r="AJ989" s="5"/>
      <c r="AK989" s="5"/>
      <c r="AL989" s="5"/>
      <c r="AM989" s="5"/>
      <c r="AN989" s="7"/>
      <c r="AO989" s="5"/>
      <c r="AP989" s="7"/>
      <c r="AQ989" s="5"/>
      <c r="AR989" s="5"/>
      <c r="AS989" s="5"/>
      <c r="AT989" s="5"/>
      <c r="AU989" s="5"/>
      <c r="AV989" s="5"/>
      <c r="AW989" s="5"/>
      <c r="AX989" s="5"/>
      <c r="AY989" s="5"/>
      <c r="AZ989" s="16"/>
      <c r="BA989" s="16"/>
      <c r="BB989" s="16"/>
      <c r="BC989" s="16"/>
      <c r="BD989" s="5"/>
      <c r="BE989" s="5"/>
      <c r="BF989" s="5"/>
      <c r="BG989" s="5"/>
      <c r="BH989" s="5"/>
      <c r="BI989" s="5"/>
      <c r="BJ989" s="5"/>
      <c r="BK989" s="13"/>
      <c r="BL989" s="13"/>
      <c r="BM989" s="13"/>
      <c r="BN989" s="5"/>
    </row>
    <row r="990" spans="1:66" s="8" customFormat="1" ht="11.25" hidden="1">
      <c r="A990" s="39"/>
      <c r="D990" s="13"/>
      <c r="E990" s="5"/>
      <c r="F990" s="5"/>
      <c r="G990" s="5"/>
      <c r="I990" s="5"/>
      <c r="J990" s="5"/>
      <c r="K990" s="5"/>
      <c r="L990" s="5"/>
      <c r="M990" s="7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11"/>
      <c r="AE990" s="5"/>
      <c r="AF990" s="5"/>
      <c r="AG990" s="5"/>
      <c r="AH990" s="5"/>
      <c r="AI990" s="5"/>
      <c r="AJ990" s="5"/>
      <c r="AK990" s="5"/>
      <c r="AL990" s="5"/>
      <c r="AM990" s="5"/>
      <c r="AN990" s="7"/>
      <c r="AO990" s="5"/>
      <c r="AP990" s="7"/>
      <c r="AQ990" s="5"/>
      <c r="AR990" s="5"/>
      <c r="AS990" s="5"/>
      <c r="AT990" s="5"/>
      <c r="AU990" s="5"/>
      <c r="AV990" s="5"/>
      <c r="AW990" s="5"/>
      <c r="AX990" s="5"/>
      <c r="AY990" s="5"/>
      <c r="AZ990" s="16"/>
      <c r="BA990" s="16"/>
      <c r="BB990" s="16"/>
      <c r="BC990" s="16"/>
      <c r="BD990" s="5"/>
      <c r="BE990" s="5"/>
      <c r="BF990" s="5"/>
      <c r="BG990" s="5"/>
      <c r="BH990" s="5"/>
      <c r="BI990" s="5"/>
      <c r="BJ990" s="5"/>
      <c r="BK990" s="13"/>
      <c r="BL990" s="13"/>
      <c r="BM990" s="13"/>
      <c r="BN990" s="5"/>
    </row>
    <row r="991" spans="1:66" s="8" customFormat="1" ht="11.25" hidden="1">
      <c r="A991" s="39"/>
      <c r="D991" s="13"/>
      <c r="E991" s="5"/>
      <c r="F991" s="5"/>
      <c r="G991" s="5"/>
      <c r="I991" s="5"/>
      <c r="J991" s="5"/>
      <c r="K991" s="5"/>
      <c r="L991" s="5"/>
      <c r="M991" s="7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11"/>
      <c r="AE991" s="5"/>
      <c r="AF991" s="5"/>
      <c r="AG991" s="5"/>
      <c r="AH991" s="5"/>
      <c r="AI991" s="5"/>
      <c r="AJ991" s="5"/>
      <c r="AK991" s="5"/>
      <c r="AL991" s="5"/>
      <c r="AM991" s="5"/>
      <c r="AN991" s="7"/>
      <c r="AO991" s="5"/>
      <c r="AP991" s="7"/>
      <c r="AQ991" s="5"/>
      <c r="AR991" s="5"/>
      <c r="AS991" s="5"/>
      <c r="AT991" s="5"/>
      <c r="AU991" s="5"/>
      <c r="AV991" s="5"/>
      <c r="AW991" s="5"/>
      <c r="AX991" s="5"/>
      <c r="AY991" s="5"/>
      <c r="AZ991" s="16"/>
      <c r="BA991" s="16"/>
      <c r="BB991" s="16"/>
      <c r="BC991" s="16"/>
      <c r="BD991" s="5"/>
      <c r="BE991" s="5"/>
      <c r="BF991" s="5"/>
      <c r="BG991" s="5"/>
      <c r="BH991" s="5"/>
      <c r="BI991" s="5"/>
      <c r="BJ991" s="5"/>
      <c r="BK991" s="13"/>
      <c r="BL991" s="13"/>
      <c r="BM991" s="13"/>
      <c r="BN991" s="5"/>
    </row>
    <row r="992" spans="1:66" s="8" customFormat="1" ht="11.25" hidden="1">
      <c r="A992" s="39"/>
      <c r="D992" s="13"/>
      <c r="E992" s="5"/>
      <c r="F992" s="5"/>
      <c r="G992" s="5"/>
      <c r="I992" s="5"/>
      <c r="J992" s="5"/>
      <c r="K992" s="5"/>
      <c r="L992" s="5"/>
      <c r="M992" s="7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11"/>
      <c r="AE992" s="5"/>
      <c r="AF992" s="5"/>
      <c r="AG992" s="5"/>
      <c r="AH992" s="5"/>
      <c r="AI992" s="5"/>
      <c r="AJ992" s="5"/>
      <c r="AK992" s="5"/>
      <c r="AL992" s="5"/>
      <c r="AM992" s="5"/>
      <c r="AN992" s="7"/>
      <c r="AO992" s="5"/>
      <c r="AP992" s="7"/>
      <c r="AQ992" s="5"/>
      <c r="AR992" s="5"/>
      <c r="AS992" s="5"/>
      <c r="AT992" s="5"/>
      <c r="AU992" s="5"/>
      <c r="AV992" s="5"/>
      <c r="AW992" s="5"/>
      <c r="AX992" s="5"/>
      <c r="AY992" s="5"/>
      <c r="AZ992" s="16"/>
      <c r="BA992" s="16"/>
      <c r="BB992" s="16"/>
      <c r="BC992" s="16"/>
      <c r="BD992" s="5"/>
      <c r="BE992" s="5"/>
      <c r="BF992" s="5"/>
      <c r="BG992" s="5"/>
      <c r="BH992" s="5"/>
      <c r="BI992" s="5"/>
      <c r="BJ992" s="5"/>
      <c r="BK992" s="13"/>
      <c r="BL992" s="13"/>
      <c r="BM992" s="13"/>
      <c r="BN992" s="5"/>
    </row>
    <row r="993" spans="1:66" s="8" customFormat="1" ht="11.25" hidden="1">
      <c r="A993" s="39"/>
      <c r="D993" s="13"/>
      <c r="E993" s="5"/>
      <c r="F993" s="5"/>
      <c r="G993" s="5"/>
      <c r="I993" s="5"/>
      <c r="J993" s="5"/>
      <c r="K993" s="5"/>
      <c r="L993" s="5"/>
      <c r="M993" s="7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11"/>
      <c r="AE993" s="5"/>
      <c r="AF993" s="5"/>
      <c r="AG993" s="5"/>
      <c r="AH993" s="5"/>
      <c r="AI993" s="5"/>
      <c r="AJ993" s="5"/>
      <c r="AK993" s="5"/>
      <c r="AL993" s="5"/>
      <c r="AM993" s="5"/>
      <c r="AN993" s="7"/>
      <c r="AO993" s="5"/>
      <c r="AP993" s="7"/>
      <c r="AQ993" s="5"/>
      <c r="AR993" s="5"/>
      <c r="AS993" s="5"/>
      <c r="AT993" s="5"/>
      <c r="AU993" s="5"/>
      <c r="AV993" s="5"/>
      <c r="AW993" s="5"/>
      <c r="AX993" s="5"/>
      <c r="AY993" s="5"/>
      <c r="AZ993" s="16"/>
      <c r="BA993" s="16"/>
      <c r="BB993" s="16"/>
      <c r="BC993" s="16"/>
      <c r="BD993" s="5"/>
      <c r="BE993" s="5"/>
      <c r="BF993" s="5"/>
      <c r="BG993" s="5"/>
      <c r="BH993" s="5"/>
      <c r="BI993" s="5"/>
      <c r="BJ993" s="5"/>
      <c r="BK993" s="13"/>
      <c r="BL993" s="13"/>
      <c r="BM993" s="13"/>
      <c r="BN993" s="5"/>
    </row>
    <row r="994" spans="1:66" s="8" customFormat="1" ht="11.25" hidden="1">
      <c r="A994" s="39"/>
      <c r="D994" s="13"/>
      <c r="E994" s="5"/>
      <c r="F994" s="5"/>
      <c r="G994" s="5"/>
      <c r="I994" s="5"/>
      <c r="J994" s="5"/>
      <c r="K994" s="5"/>
      <c r="L994" s="5"/>
      <c r="M994" s="7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11"/>
      <c r="AE994" s="5"/>
      <c r="AF994" s="5"/>
      <c r="AG994" s="5"/>
      <c r="AH994" s="5"/>
      <c r="AI994" s="5"/>
      <c r="AJ994" s="5"/>
      <c r="AK994" s="5"/>
      <c r="AL994" s="5"/>
      <c r="AM994" s="5"/>
      <c r="AN994" s="7"/>
      <c r="AO994" s="5"/>
      <c r="AP994" s="7"/>
      <c r="AQ994" s="5"/>
      <c r="AR994" s="5"/>
      <c r="AS994" s="5"/>
      <c r="AT994" s="5"/>
      <c r="AU994" s="5"/>
      <c r="AV994" s="5"/>
      <c r="AW994" s="5"/>
      <c r="AX994" s="5"/>
      <c r="AY994" s="5"/>
      <c r="AZ994" s="16"/>
      <c r="BA994" s="16"/>
      <c r="BB994" s="16"/>
      <c r="BC994" s="16"/>
      <c r="BD994" s="5"/>
      <c r="BE994" s="5"/>
      <c r="BF994" s="5"/>
      <c r="BG994" s="5"/>
      <c r="BH994" s="5"/>
      <c r="BI994" s="5"/>
      <c r="BJ994" s="5"/>
      <c r="BK994" s="13"/>
      <c r="BL994" s="13"/>
      <c r="BM994" s="13"/>
      <c r="BN994" s="5"/>
    </row>
    <row r="995" spans="1:66" s="8" customFormat="1" ht="11.25" hidden="1">
      <c r="A995" s="39"/>
      <c r="D995" s="13"/>
      <c r="E995" s="5"/>
      <c r="F995" s="5"/>
      <c r="G995" s="5"/>
      <c r="I995" s="5"/>
      <c r="J995" s="5"/>
      <c r="K995" s="5"/>
      <c r="L995" s="5"/>
      <c r="M995" s="7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11"/>
      <c r="AE995" s="5"/>
      <c r="AF995" s="5"/>
      <c r="AG995" s="5"/>
      <c r="AH995" s="5"/>
      <c r="AI995" s="5"/>
      <c r="AJ995" s="5"/>
      <c r="AK995" s="5"/>
      <c r="AL995" s="5"/>
      <c r="AM995" s="5"/>
      <c r="AN995" s="7"/>
      <c r="AO995" s="5"/>
      <c r="AP995" s="7"/>
      <c r="AQ995" s="5"/>
      <c r="AR995" s="5"/>
      <c r="AS995" s="5"/>
      <c r="AT995" s="5"/>
      <c r="AU995" s="5"/>
      <c r="AV995" s="5"/>
      <c r="AW995" s="5"/>
      <c r="AX995" s="5"/>
      <c r="AY995" s="5"/>
      <c r="AZ995" s="16"/>
      <c r="BA995" s="16"/>
      <c r="BB995" s="16"/>
      <c r="BC995" s="16"/>
      <c r="BD995" s="5"/>
      <c r="BE995" s="5"/>
      <c r="BF995" s="5"/>
      <c r="BG995" s="5"/>
      <c r="BH995" s="5"/>
      <c r="BI995" s="5"/>
      <c r="BJ995" s="5"/>
      <c r="BK995" s="13"/>
      <c r="BL995" s="13"/>
      <c r="BM995" s="13"/>
      <c r="BN995" s="5"/>
    </row>
    <row r="996" spans="1:66" s="8" customFormat="1" ht="11.25" hidden="1">
      <c r="A996" s="39"/>
      <c r="D996" s="13"/>
      <c r="E996" s="5"/>
      <c r="F996" s="5"/>
      <c r="G996" s="5"/>
      <c r="I996" s="5"/>
      <c r="J996" s="5"/>
      <c r="K996" s="5"/>
      <c r="L996" s="5"/>
      <c r="M996" s="7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11"/>
      <c r="AE996" s="5"/>
      <c r="AF996" s="5"/>
      <c r="AG996" s="5"/>
      <c r="AH996" s="5"/>
      <c r="AI996" s="5"/>
      <c r="AJ996" s="5"/>
      <c r="AK996" s="5"/>
      <c r="AL996" s="5"/>
      <c r="AM996" s="5"/>
      <c r="AN996" s="7"/>
      <c r="AO996" s="5"/>
      <c r="AP996" s="7"/>
      <c r="AQ996" s="5"/>
      <c r="AR996" s="5"/>
      <c r="AS996" s="5"/>
      <c r="AT996" s="5"/>
      <c r="AU996" s="5"/>
      <c r="AV996" s="5"/>
      <c r="AW996" s="5"/>
      <c r="AX996" s="5"/>
      <c r="AY996" s="5"/>
      <c r="AZ996" s="16"/>
      <c r="BA996" s="16"/>
      <c r="BB996" s="16"/>
      <c r="BC996" s="16"/>
      <c r="BD996" s="5"/>
      <c r="BE996" s="5"/>
      <c r="BF996" s="5"/>
      <c r="BG996" s="5"/>
      <c r="BH996" s="5"/>
      <c r="BI996" s="5"/>
      <c r="BJ996" s="5"/>
      <c r="BK996" s="13"/>
      <c r="BL996" s="13"/>
      <c r="BM996" s="13"/>
      <c r="BN996" s="5"/>
    </row>
    <row r="997" spans="1:66" s="8" customFormat="1" ht="11.25" hidden="1">
      <c r="A997" s="39"/>
      <c r="D997" s="13"/>
      <c r="E997" s="5"/>
      <c r="F997" s="5"/>
      <c r="G997" s="5"/>
      <c r="I997" s="5"/>
      <c r="J997" s="5"/>
      <c r="K997" s="5"/>
      <c r="L997" s="5"/>
      <c r="M997" s="7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11"/>
      <c r="AE997" s="5"/>
      <c r="AF997" s="5"/>
      <c r="AG997" s="5"/>
      <c r="AH997" s="5"/>
      <c r="AI997" s="5"/>
      <c r="AJ997" s="5"/>
      <c r="AK997" s="5"/>
      <c r="AL997" s="5"/>
      <c r="AM997" s="5"/>
      <c r="AN997" s="7"/>
      <c r="AO997" s="5"/>
      <c r="AP997" s="7"/>
      <c r="AQ997" s="5"/>
      <c r="AR997" s="5"/>
      <c r="AS997" s="5"/>
      <c r="AT997" s="5"/>
      <c r="AU997" s="5"/>
      <c r="AV997" s="5"/>
      <c r="AW997" s="5"/>
      <c r="AX997" s="5"/>
      <c r="AY997" s="5"/>
      <c r="AZ997" s="16"/>
      <c r="BA997" s="16"/>
      <c r="BB997" s="16"/>
      <c r="BC997" s="16"/>
      <c r="BD997" s="5"/>
      <c r="BE997" s="5"/>
      <c r="BF997" s="5"/>
      <c r="BG997" s="5"/>
      <c r="BH997" s="5"/>
      <c r="BI997" s="5"/>
      <c r="BJ997" s="5"/>
      <c r="BK997" s="13"/>
      <c r="BL997" s="13"/>
      <c r="BM997" s="13"/>
      <c r="BN997" s="5"/>
    </row>
    <row r="998" spans="1:66" s="8" customFormat="1" ht="11.25" hidden="1">
      <c r="A998" s="39"/>
      <c r="D998" s="13"/>
      <c r="E998" s="5"/>
      <c r="F998" s="5"/>
      <c r="G998" s="5"/>
      <c r="I998" s="5"/>
      <c r="J998" s="5"/>
      <c r="K998" s="5"/>
      <c r="L998" s="5"/>
      <c r="M998" s="7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11"/>
      <c r="AE998" s="5"/>
      <c r="AF998" s="5"/>
      <c r="AG998" s="5"/>
      <c r="AH998" s="5"/>
      <c r="AI998" s="5"/>
      <c r="AJ998" s="5"/>
      <c r="AK998" s="5"/>
      <c r="AL998" s="5"/>
      <c r="AM998" s="5"/>
      <c r="AN998" s="7"/>
      <c r="AO998" s="5"/>
      <c r="AP998" s="7"/>
      <c r="AQ998" s="5"/>
      <c r="AR998" s="5"/>
      <c r="AS998" s="5"/>
      <c r="AT998" s="5"/>
      <c r="AU998" s="5"/>
      <c r="AV998" s="5"/>
      <c r="AW998" s="5"/>
      <c r="AX998" s="5"/>
      <c r="AY998" s="5"/>
      <c r="AZ998" s="16"/>
      <c r="BA998" s="16"/>
      <c r="BB998" s="16"/>
      <c r="BC998" s="16"/>
      <c r="BD998" s="5"/>
      <c r="BE998" s="5"/>
      <c r="BF998" s="5"/>
      <c r="BG998" s="5"/>
      <c r="BH998" s="5"/>
      <c r="BI998" s="5"/>
      <c r="BJ998" s="5"/>
      <c r="BK998" s="13"/>
      <c r="BL998" s="13"/>
      <c r="BM998" s="13"/>
      <c r="BN998" s="5"/>
    </row>
    <row r="999" spans="1:66" s="8" customFormat="1" ht="11.25" hidden="1">
      <c r="A999" s="39"/>
      <c r="D999" s="13"/>
      <c r="E999" s="5"/>
      <c r="F999" s="5"/>
      <c r="G999" s="5"/>
      <c r="I999" s="5"/>
      <c r="J999" s="5"/>
      <c r="K999" s="5"/>
      <c r="L999" s="5"/>
      <c r="M999" s="7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11"/>
      <c r="AE999" s="5"/>
      <c r="AF999" s="5"/>
      <c r="AG999" s="5"/>
      <c r="AH999" s="5"/>
      <c r="AI999" s="5"/>
      <c r="AJ999" s="5"/>
      <c r="AK999" s="5"/>
      <c r="AL999" s="5"/>
      <c r="AM999" s="5"/>
      <c r="AN999" s="7"/>
      <c r="AO999" s="5"/>
      <c r="AP999" s="7"/>
      <c r="AQ999" s="5"/>
      <c r="AR999" s="5"/>
      <c r="AS999" s="5"/>
      <c r="AT999" s="5"/>
      <c r="AU999" s="5"/>
      <c r="AV999" s="5"/>
      <c r="AW999" s="5"/>
      <c r="AX999" s="5"/>
      <c r="AY999" s="5"/>
      <c r="AZ999" s="16"/>
      <c r="BA999" s="16"/>
      <c r="BB999" s="16"/>
      <c r="BC999" s="16"/>
      <c r="BD999" s="5"/>
      <c r="BE999" s="5"/>
      <c r="BF999" s="5"/>
      <c r="BG999" s="5"/>
      <c r="BH999" s="5"/>
      <c r="BI999" s="5"/>
      <c r="BJ999" s="5"/>
      <c r="BK999" s="13"/>
      <c r="BL999" s="13"/>
      <c r="BM999" s="13"/>
      <c r="BN999" s="5"/>
    </row>
    <row r="1000" spans="1:66" s="8" customFormat="1" ht="11.25" hidden="1">
      <c r="A1000" s="39"/>
      <c r="D1000" s="13"/>
      <c r="E1000" s="5"/>
      <c r="F1000" s="5"/>
      <c r="G1000" s="5"/>
      <c r="I1000" s="5"/>
      <c r="J1000" s="5"/>
      <c r="K1000" s="5"/>
      <c r="L1000" s="5"/>
      <c r="M1000" s="7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11"/>
      <c r="AE1000" s="5"/>
      <c r="AF1000" s="5"/>
      <c r="AG1000" s="5"/>
      <c r="AH1000" s="5"/>
      <c r="AI1000" s="5"/>
      <c r="AJ1000" s="5"/>
      <c r="AK1000" s="5"/>
      <c r="AL1000" s="5"/>
      <c r="AM1000" s="5"/>
      <c r="AN1000" s="7"/>
      <c r="AO1000" s="5"/>
      <c r="AP1000" s="7"/>
      <c r="AQ1000" s="5"/>
      <c r="AR1000" s="5"/>
      <c r="AS1000" s="5"/>
      <c r="AT1000" s="5"/>
      <c r="AU1000" s="5"/>
      <c r="AV1000" s="5"/>
      <c r="AW1000" s="5"/>
      <c r="AX1000" s="5"/>
      <c r="AY1000" s="5"/>
      <c r="AZ1000" s="16"/>
      <c r="BA1000" s="16"/>
      <c r="BB1000" s="16"/>
      <c r="BC1000" s="16"/>
      <c r="BD1000" s="5"/>
      <c r="BE1000" s="5"/>
      <c r="BF1000" s="5"/>
      <c r="BG1000" s="5"/>
      <c r="BH1000" s="5"/>
      <c r="BI1000" s="5"/>
      <c r="BJ1000" s="5"/>
      <c r="BK1000" s="13"/>
      <c r="BL1000" s="13"/>
      <c r="BM1000" s="13"/>
      <c r="BN1000" s="5"/>
    </row>
    <row r="1001" spans="1:66" s="8" customFormat="1" ht="11.25" hidden="1">
      <c r="A1001" s="39"/>
      <c r="D1001" s="13"/>
      <c r="E1001" s="5"/>
      <c r="F1001" s="5"/>
      <c r="G1001" s="5"/>
      <c r="I1001" s="5"/>
      <c r="J1001" s="5"/>
      <c r="K1001" s="5"/>
      <c r="L1001" s="5"/>
      <c r="M1001" s="7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11"/>
      <c r="AE1001" s="5"/>
      <c r="AF1001" s="5"/>
      <c r="AG1001" s="5"/>
      <c r="AH1001" s="5"/>
      <c r="AI1001" s="5"/>
      <c r="AJ1001" s="5"/>
      <c r="AK1001" s="5"/>
      <c r="AL1001" s="5"/>
      <c r="AM1001" s="5"/>
      <c r="AN1001" s="7"/>
      <c r="AO1001" s="5"/>
      <c r="AP1001" s="7"/>
      <c r="AQ1001" s="5"/>
      <c r="AR1001" s="5"/>
      <c r="AS1001" s="5"/>
      <c r="AT1001" s="5"/>
      <c r="AU1001" s="5"/>
      <c r="AV1001" s="5"/>
      <c r="AW1001" s="5"/>
      <c r="AX1001" s="5"/>
      <c r="AY1001" s="5"/>
      <c r="AZ1001" s="16"/>
      <c r="BA1001" s="16"/>
      <c r="BB1001" s="16"/>
      <c r="BC1001" s="16"/>
      <c r="BD1001" s="5"/>
      <c r="BE1001" s="5"/>
      <c r="BF1001" s="5"/>
      <c r="BG1001" s="5"/>
      <c r="BH1001" s="5"/>
      <c r="BI1001" s="5"/>
      <c r="BJ1001" s="5"/>
      <c r="BK1001" s="13"/>
      <c r="BL1001" s="13"/>
      <c r="BM1001" s="13"/>
      <c r="BN1001" s="5"/>
    </row>
    <row r="1002" spans="1:66" s="8" customFormat="1" ht="11.25" hidden="1">
      <c r="A1002" s="39"/>
      <c r="D1002" s="13"/>
      <c r="E1002" s="5"/>
      <c r="F1002" s="5"/>
      <c r="G1002" s="5"/>
      <c r="I1002" s="5"/>
      <c r="J1002" s="5"/>
      <c r="K1002" s="5"/>
      <c r="L1002" s="5"/>
      <c r="M1002" s="7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11"/>
      <c r="AE1002" s="5"/>
      <c r="AF1002" s="5"/>
      <c r="AG1002" s="5"/>
      <c r="AH1002" s="5"/>
      <c r="AI1002" s="5"/>
      <c r="AJ1002" s="5"/>
      <c r="AK1002" s="5"/>
      <c r="AL1002" s="5"/>
      <c r="AM1002" s="5"/>
      <c r="AN1002" s="7"/>
      <c r="AO1002" s="5"/>
      <c r="AP1002" s="7"/>
      <c r="AQ1002" s="5"/>
      <c r="AR1002" s="5"/>
      <c r="AS1002" s="5"/>
      <c r="AT1002" s="5"/>
      <c r="AU1002" s="5"/>
      <c r="AV1002" s="5"/>
      <c r="AW1002" s="5"/>
      <c r="AX1002" s="5"/>
      <c r="AY1002" s="5"/>
      <c r="AZ1002" s="16"/>
      <c r="BA1002" s="16"/>
      <c r="BB1002" s="16"/>
      <c r="BC1002" s="16"/>
      <c r="BD1002" s="5"/>
      <c r="BE1002" s="5"/>
      <c r="BF1002" s="5"/>
      <c r="BG1002" s="5"/>
      <c r="BH1002" s="5"/>
      <c r="BI1002" s="5"/>
      <c r="BJ1002" s="5"/>
      <c r="BK1002" s="13"/>
      <c r="BL1002" s="13"/>
      <c r="BM1002" s="13"/>
      <c r="BN1002" s="5"/>
    </row>
    <row r="1003" spans="1:66" s="8" customFormat="1" ht="11.25" hidden="1">
      <c r="A1003" s="39"/>
      <c r="D1003" s="13"/>
      <c r="E1003" s="5"/>
      <c r="F1003" s="5"/>
      <c r="G1003" s="5"/>
      <c r="I1003" s="5"/>
      <c r="J1003" s="5"/>
      <c r="K1003" s="5"/>
      <c r="L1003" s="5"/>
      <c r="M1003" s="7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11"/>
      <c r="AE1003" s="5"/>
      <c r="AF1003" s="5"/>
      <c r="AG1003" s="5"/>
      <c r="AH1003" s="5"/>
      <c r="AI1003" s="5"/>
      <c r="AJ1003" s="5"/>
      <c r="AK1003" s="5"/>
      <c r="AL1003" s="5"/>
      <c r="AM1003" s="5"/>
      <c r="AN1003" s="7"/>
      <c r="AO1003" s="5"/>
      <c r="AP1003" s="7"/>
      <c r="AQ1003" s="5"/>
      <c r="AR1003" s="5"/>
      <c r="AS1003" s="5"/>
      <c r="AT1003" s="5"/>
      <c r="AU1003" s="5"/>
      <c r="AV1003" s="5"/>
      <c r="AW1003" s="5"/>
      <c r="AX1003" s="5"/>
      <c r="AY1003" s="5"/>
      <c r="AZ1003" s="16"/>
      <c r="BA1003" s="16"/>
      <c r="BB1003" s="16"/>
      <c r="BC1003" s="16"/>
      <c r="BD1003" s="5"/>
      <c r="BE1003" s="5"/>
      <c r="BF1003" s="5"/>
      <c r="BG1003" s="5"/>
      <c r="BH1003" s="5"/>
      <c r="BI1003" s="5"/>
      <c r="BJ1003" s="5"/>
      <c r="BK1003" s="13"/>
      <c r="BL1003" s="13"/>
      <c r="BM1003" s="13"/>
      <c r="BN1003" s="5"/>
    </row>
    <row r="1004" spans="1:66" s="8" customFormat="1" ht="11.25" hidden="1">
      <c r="A1004" s="39"/>
      <c r="D1004" s="13"/>
      <c r="E1004" s="5"/>
      <c r="F1004" s="5"/>
      <c r="G1004" s="5"/>
      <c r="I1004" s="5"/>
      <c r="J1004" s="5"/>
      <c r="K1004" s="5"/>
      <c r="L1004" s="5"/>
      <c r="M1004" s="7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11"/>
      <c r="AE1004" s="5"/>
      <c r="AF1004" s="5"/>
      <c r="AG1004" s="5"/>
      <c r="AH1004" s="5"/>
      <c r="AI1004" s="5"/>
      <c r="AJ1004" s="5"/>
      <c r="AK1004" s="5"/>
      <c r="AL1004" s="5"/>
      <c r="AM1004" s="5"/>
      <c r="AN1004" s="7"/>
      <c r="AO1004" s="5"/>
      <c r="AP1004" s="7"/>
      <c r="AQ1004" s="5"/>
      <c r="AR1004" s="5"/>
      <c r="AS1004" s="5"/>
      <c r="AT1004" s="5"/>
      <c r="AU1004" s="5"/>
      <c r="AV1004" s="5"/>
      <c r="AW1004" s="5"/>
      <c r="AX1004" s="5"/>
      <c r="AY1004" s="5"/>
      <c r="AZ1004" s="16"/>
      <c r="BA1004" s="16"/>
      <c r="BB1004" s="16"/>
      <c r="BC1004" s="16"/>
      <c r="BD1004" s="5"/>
      <c r="BE1004" s="5"/>
      <c r="BF1004" s="5"/>
      <c r="BG1004" s="5"/>
      <c r="BH1004" s="5"/>
      <c r="BI1004" s="5"/>
      <c r="BJ1004" s="5"/>
      <c r="BK1004" s="13"/>
      <c r="BL1004" s="13"/>
      <c r="BM1004" s="13"/>
      <c r="BN1004" s="5"/>
    </row>
    <row r="1005" spans="1:66" s="8" customFormat="1" ht="11.25" hidden="1">
      <c r="A1005" s="39"/>
      <c r="D1005" s="13"/>
      <c r="E1005" s="5"/>
      <c r="F1005" s="5"/>
      <c r="G1005" s="5"/>
      <c r="I1005" s="5"/>
      <c r="J1005" s="5"/>
      <c r="K1005" s="5"/>
      <c r="L1005" s="5"/>
      <c r="M1005" s="7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11"/>
      <c r="AE1005" s="5"/>
      <c r="AF1005" s="5"/>
      <c r="AG1005" s="5"/>
      <c r="AH1005" s="5"/>
      <c r="AI1005" s="5"/>
      <c r="AJ1005" s="5"/>
      <c r="AK1005" s="5"/>
      <c r="AL1005" s="5"/>
      <c r="AM1005" s="5"/>
      <c r="AN1005" s="7"/>
      <c r="AO1005" s="5"/>
      <c r="AP1005" s="7"/>
      <c r="AQ1005" s="5"/>
      <c r="AR1005" s="5"/>
      <c r="AS1005" s="5"/>
      <c r="AT1005" s="5"/>
      <c r="AU1005" s="5"/>
      <c r="AV1005" s="5"/>
      <c r="AW1005" s="5"/>
      <c r="AX1005" s="5"/>
      <c r="AY1005" s="5"/>
      <c r="AZ1005" s="16"/>
      <c r="BA1005" s="16"/>
      <c r="BB1005" s="16"/>
      <c r="BC1005" s="16"/>
      <c r="BD1005" s="5"/>
      <c r="BE1005" s="5"/>
      <c r="BF1005" s="5"/>
      <c r="BG1005" s="5"/>
      <c r="BH1005" s="5"/>
      <c r="BI1005" s="5"/>
      <c r="BJ1005" s="5"/>
      <c r="BK1005" s="13"/>
      <c r="BL1005" s="13"/>
      <c r="BM1005" s="13"/>
      <c r="BN1005" s="5"/>
    </row>
    <row r="1006" spans="1:66" s="8" customFormat="1" ht="11.25" hidden="1">
      <c r="A1006" s="39"/>
      <c r="D1006" s="13"/>
      <c r="E1006" s="5"/>
      <c r="F1006" s="5"/>
      <c r="G1006" s="5"/>
      <c r="I1006" s="5"/>
      <c r="J1006" s="5"/>
      <c r="K1006" s="5"/>
      <c r="L1006" s="5"/>
      <c r="M1006" s="7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11"/>
      <c r="AE1006" s="5"/>
      <c r="AF1006" s="5"/>
      <c r="AG1006" s="5"/>
      <c r="AH1006" s="5"/>
      <c r="AI1006" s="5"/>
      <c r="AJ1006" s="5"/>
      <c r="AK1006" s="5"/>
      <c r="AL1006" s="5"/>
      <c r="AM1006" s="5"/>
      <c r="AN1006" s="7"/>
      <c r="AO1006" s="5"/>
      <c r="AP1006" s="7"/>
      <c r="AQ1006" s="5"/>
      <c r="AR1006" s="5"/>
      <c r="AS1006" s="5"/>
      <c r="AT1006" s="5"/>
      <c r="AU1006" s="5"/>
      <c r="AV1006" s="5"/>
      <c r="AW1006" s="5"/>
      <c r="AX1006" s="5"/>
      <c r="AY1006" s="5"/>
      <c r="AZ1006" s="16"/>
      <c r="BA1006" s="16"/>
      <c r="BB1006" s="16"/>
      <c r="BC1006" s="16"/>
      <c r="BD1006" s="5"/>
      <c r="BE1006" s="5"/>
      <c r="BF1006" s="5"/>
      <c r="BG1006" s="5"/>
      <c r="BH1006" s="5"/>
      <c r="BI1006" s="5"/>
      <c r="BJ1006" s="5"/>
      <c r="BK1006" s="13"/>
      <c r="BL1006" s="13"/>
      <c r="BM1006" s="13"/>
      <c r="BN1006" s="5"/>
    </row>
    <row r="1007" spans="1:66" s="8" customFormat="1" ht="11.25" hidden="1">
      <c r="A1007" s="39"/>
      <c r="D1007" s="13"/>
      <c r="E1007" s="5"/>
      <c r="F1007" s="5"/>
      <c r="G1007" s="5"/>
      <c r="I1007" s="5"/>
      <c r="J1007" s="5"/>
      <c r="K1007" s="5"/>
      <c r="L1007" s="5"/>
      <c r="M1007" s="7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11"/>
      <c r="AE1007" s="5"/>
      <c r="AF1007" s="5"/>
      <c r="AG1007" s="5"/>
      <c r="AH1007" s="5"/>
      <c r="AI1007" s="5"/>
      <c r="AJ1007" s="5"/>
      <c r="AK1007" s="5"/>
      <c r="AL1007" s="5"/>
      <c r="AM1007" s="5"/>
      <c r="AN1007" s="7"/>
      <c r="AO1007" s="5"/>
      <c r="AP1007" s="7"/>
      <c r="AQ1007" s="5"/>
      <c r="AR1007" s="5"/>
      <c r="AS1007" s="5"/>
      <c r="AT1007" s="5"/>
      <c r="AU1007" s="5"/>
      <c r="AV1007" s="5"/>
      <c r="AW1007" s="5"/>
      <c r="AX1007" s="5"/>
      <c r="AY1007" s="5"/>
      <c r="AZ1007" s="16"/>
      <c r="BA1007" s="16"/>
      <c r="BB1007" s="16"/>
      <c r="BC1007" s="16"/>
      <c r="BD1007" s="5"/>
      <c r="BE1007" s="5"/>
      <c r="BF1007" s="5"/>
      <c r="BG1007" s="5"/>
      <c r="BH1007" s="5"/>
      <c r="BI1007" s="5"/>
      <c r="BJ1007" s="5"/>
      <c r="BK1007" s="13"/>
      <c r="BL1007" s="13"/>
      <c r="BM1007" s="13"/>
      <c r="BN1007" s="5"/>
    </row>
    <row r="1008" spans="1:66" s="8" customFormat="1" ht="11.25" hidden="1">
      <c r="A1008" s="39"/>
      <c r="D1008" s="13"/>
      <c r="E1008" s="5"/>
      <c r="F1008" s="5"/>
      <c r="G1008" s="5"/>
      <c r="I1008" s="5"/>
      <c r="J1008" s="5"/>
      <c r="K1008" s="5"/>
      <c r="L1008" s="5"/>
      <c r="M1008" s="7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11"/>
      <c r="AE1008" s="5"/>
      <c r="AF1008" s="5"/>
      <c r="AG1008" s="5"/>
      <c r="AH1008" s="5"/>
      <c r="AI1008" s="5"/>
      <c r="AJ1008" s="5"/>
      <c r="AK1008" s="5"/>
      <c r="AL1008" s="5"/>
      <c r="AM1008" s="5"/>
      <c r="AN1008" s="7"/>
      <c r="AO1008" s="5"/>
      <c r="AP1008" s="7"/>
      <c r="AQ1008" s="5"/>
      <c r="AR1008" s="5"/>
      <c r="AS1008" s="5"/>
      <c r="AT1008" s="5"/>
      <c r="AU1008" s="5"/>
      <c r="AV1008" s="5"/>
      <c r="AW1008" s="5"/>
      <c r="AX1008" s="5"/>
      <c r="AY1008" s="5"/>
      <c r="AZ1008" s="16"/>
      <c r="BA1008" s="16"/>
      <c r="BB1008" s="16"/>
      <c r="BC1008" s="16"/>
      <c r="BD1008" s="5"/>
      <c r="BE1008" s="5"/>
      <c r="BF1008" s="5"/>
      <c r="BG1008" s="5"/>
      <c r="BH1008" s="5"/>
      <c r="BI1008" s="5"/>
      <c r="BJ1008" s="5"/>
      <c r="BK1008" s="13"/>
      <c r="BL1008" s="13"/>
      <c r="BM1008" s="13"/>
      <c r="BN1008" s="5"/>
    </row>
    <row r="1009" spans="1:66" s="8" customFormat="1" ht="11.25" hidden="1">
      <c r="A1009" s="39"/>
      <c r="D1009" s="13"/>
      <c r="E1009" s="5"/>
      <c r="F1009" s="5"/>
      <c r="G1009" s="5"/>
      <c r="I1009" s="5"/>
      <c r="J1009" s="5"/>
      <c r="K1009" s="5"/>
      <c r="L1009" s="5"/>
      <c r="M1009" s="7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11"/>
      <c r="AE1009" s="5"/>
      <c r="AF1009" s="5"/>
      <c r="AG1009" s="5"/>
      <c r="AH1009" s="5"/>
      <c r="AI1009" s="5"/>
      <c r="AJ1009" s="5"/>
      <c r="AK1009" s="5"/>
      <c r="AL1009" s="5"/>
      <c r="AM1009" s="5"/>
      <c r="AN1009" s="7"/>
      <c r="AO1009" s="5"/>
      <c r="AP1009" s="7"/>
      <c r="AQ1009" s="5"/>
      <c r="AR1009" s="5"/>
      <c r="AS1009" s="5"/>
      <c r="AT1009" s="5"/>
      <c r="AU1009" s="5"/>
      <c r="AV1009" s="5"/>
      <c r="AW1009" s="5"/>
      <c r="AX1009" s="5"/>
      <c r="AY1009" s="5"/>
      <c r="AZ1009" s="16"/>
      <c r="BA1009" s="16"/>
      <c r="BB1009" s="16"/>
      <c r="BC1009" s="16"/>
      <c r="BD1009" s="5"/>
      <c r="BE1009" s="5"/>
      <c r="BF1009" s="5"/>
      <c r="BG1009" s="5"/>
      <c r="BH1009" s="5"/>
      <c r="BI1009" s="5"/>
      <c r="BJ1009" s="5"/>
      <c r="BK1009" s="13"/>
      <c r="BL1009" s="13"/>
      <c r="BM1009" s="13"/>
      <c r="BN1009" s="5"/>
    </row>
    <row r="1010" spans="1:66" s="8" customFormat="1" ht="11.25" hidden="1">
      <c r="A1010" s="39"/>
      <c r="D1010" s="13"/>
      <c r="E1010" s="5"/>
      <c r="F1010" s="5"/>
      <c r="G1010" s="5"/>
      <c r="I1010" s="5"/>
      <c r="J1010" s="5"/>
      <c r="K1010" s="5"/>
      <c r="L1010" s="5"/>
      <c r="M1010" s="7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11"/>
      <c r="AE1010" s="5"/>
      <c r="AF1010" s="5"/>
      <c r="AG1010" s="5"/>
      <c r="AH1010" s="5"/>
      <c r="AI1010" s="5"/>
      <c r="AJ1010" s="5"/>
      <c r="AK1010" s="5"/>
      <c r="AL1010" s="5"/>
      <c r="AM1010" s="5"/>
      <c r="AN1010" s="7"/>
      <c r="AO1010" s="5"/>
      <c r="AP1010" s="7"/>
      <c r="AQ1010" s="5"/>
      <c r="AR1010" s="5"/>
      <c r="AS1010" s="5"/>
      <c r="AT1010" s="5"/>
      <c r="AU1010" s="5"/>
      <c r="AV1010" s="5"/>
      <c r="AW1010" s="5"/>
      <c r="AX1010" s="5"/>
      <c r="AY1010" s="5"/>
      <c r="AZ1010" s="16"/>
      <c r="BA1010" s="16"/>
      <c r="BB1010" s="16"/>
      <c r="BC1010" s="16"/>
      <c r="BD1010" s="5"/>
      <c r="BE1010" s="5"/>
      <c r="BF1010" s="5"/>
      <c r="BG1010" s="5"/>
      <c r="BH1010" s="5"/>
      <c r="BI1010" s="5"/>
      <c r="BJ1010" s="5"/>
      <c r="BK1010" s="13"/>
      <c r="BL1010" s="13"/>
      <c r="BM1010" s="13"/>
      <c r="BN1010" s="5"/>
    </row>
    <row r="1011" spans="1:66" s="8" customFormat="1" ht="11.25" hidden="1">
      <c r="A1011" s="39"/>
      <c r="D1011" s="13"/>
      <c r="E1011" s="5"/>
      <c r="F1011" s="5"/>
      <c r="G1011" s="5"/>
      <c r="I1011" s="5"/>
      <c r="J1011" s="5"/>
      <c r="K1011" s="5"/>
      <c r="L1011" s="5"/>
      <c r="M1011" s="7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11"/>
      <c r="AE1011" s="5"/>
      <c r="AF1011" s="5"/>
      <c r="AG1011" s="5"/>
      <c r="AH1011" s="5"/>
      <c r="AI1011" s="5"/>
      <c r="AJ1011" s="5"/>
      <c r="AK1011" s="5"/>
      <c r="AL1011" s="5"/>
      <c r="AM1011" s="5"/>
      <c r="AN1011" s="7"/>
      <c r="AO1011" s="5"/>
      <c r="AP1011" s="7"/>
      <c r="AQ1011" s="5"/>
      <c r="AR1011" s="5"/>
      <c r="AS1011" s="5"/>
      <c r="AT1011" s="5"/>
      <c r="AU1011" s="5"/>
      <c r="AV1011" s="5"/>
      <c r="AW1011" s="5"/>
      <c r="AX1011" s="5"/>
      <c r="AY1011" s="5"/>
      <c r="AZ1011" s="16"/>
      <c r="BA1011" s="16"/>
      <c r="BB1011" s="16"/>
      <c r="BC1011" s="16"/>
      <c r="BD1011" s="5"/>
      <c r="BE1011" s="5"/>
      <c r="BF1011" s="5"/>
      <c r="BG1011" s="5"/>
      <c r="BH1011" s="5"/>
      <c r="BI1011" s="5"/>
      <c r="BJ1011" s="5"/>
      <c r="BK1011" s="13"/>
      <c r="BL1011" s="13"/>
      <c r="BM1011" s="13"/>
      <c r="BN1011" s="5"/>
    </row>
    <row r="1012" spans="1:66" s="8" customFormat="1" ht="11.25" hidden="1">
      <c r="A1012" s="39"/>
      <c r="D1012" s="13"/>
      <c r="E1012" s="5"/>
      <c r="F1012" s="5"/>
      <c r="G1012" s="5"/>
      <c r="I1012" s="5"/>
      <c r="J1012" s="5"/>
      <c r="K1012" s="5"/>
      <c r="L1012" s="5"/>
      <c r="M1012" s="7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11"/>
      <c r="AE1012" s="5"/>
      <c r="AF1012" s="5"/>
      <c r="AG1012" s="5"/>
      <c r="AH1012" s="5"/>
      <c r="AI1012" s="5"/>
      <c r="AJ1012" s="5"/>
      <c r="AK1012" s="5"/>
      <c r="AL1012" s="5"/>
      <c r="AM1012" s="5"/>
      <c r="AN1012" s="7"/>
      <c r="AO1012" s="5"/>
      <c r="AP1012" s="7"/>
      <c r="AQ1012" s="5"/>
      <c r="AR1012" s="5"/>
      <c r="AS1012" s="5"/>
      <c r="AT1012" s="5"/>
      <c r="AU1012" s="5"/>
      <c r="AV1012" s="5"/>
      <c r="AW1012" s="5"/>
      <c r="AX1012" s="5"/>
      <c r="AY1012" s="5"/>
      <c r="AZ1012" s="16"/>
      <c r="BA1012" s="16"/>
      <c r="BB1012" s="16"/>
      <c r="BC1012" s="16"/>
      <c r="BD1012" s="5"/>
      <c r="BE1012" s="5"/>
      <c r="BF1012" s="5"/>
      <c r="BG1012" s="5"/>
      <c r="BH1012" s="5"/>
      <c r="BI1012" s="5"/>
      <c r="BJ1012" s="5"/>
      <c r="BK1012" s="13"/>
      <c r="BL1012" s="13"/>
      <c r="BM1012" s="13"/>
      <c r="BN1012" s="5"/>
    </row>
    <row r="1013" spans="1:66" s="8" customFormat="1" ht="11.25" hidden="1">
      <c r="A1013" s="39"/>
      <c r="D1013" s="13"/>
      <c r="E1013" s="5"/>
      <c r="F1013" s="5"/>
      <c r="G1013" s="5"/>
      <c r="I1013" s="5"/>
      <c r="J1013" s="5"/>
      <c r="K1013" s="5"/>
      <c r="L1013" s="5"/>
      <c r="M1013" s="7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11"/>
      <c r="AE1013" s="5"/>
      <c r="AF1013" s="5"/>
      <c r="AG1013" s="5"/>
      <c r="AH1013" s="5"/>
      <c r="AI1013" s="5"/>
      <c r="AJ1013" s="5"/>
      <c r="AK1013" s="5"/>
      <c r="AL1013" s="5"/>
      <c r="AM1013" s="5"/>
      <c r="AN1013" s="7"/>
      <c r="AO1013" s="5"/>
      <c r="AP1013" s="7"/>
      <c r="AQ1013" s="5"/>
      <c r="AR1013" s="5"/>
      <c r="AS1013" s="5"/>
      <c r="AT1013" s="5"/>
      <c r="AU1013" s="5"/>
      <c r="AV1013" s="5"/>
      <c r="AW1013" s="5"/>
      <c r="AX1013" s="5"/>
      <c r="AY1013" s="5"/>
      <c r="AZ1013" s="16"/>
      <c r="BA1013" s="16"/>
      <c r="BB1013" s="16"/>
      <c r="BC1013" s="16"/>
      <c r="BD1013" s="5"/>
      <c r="BE1013" s="5"/>
      <c r="BF1013" s="5"/>
      <c r="BG1013" s="5"/>
      <c r="BH1013" s="5"/>
      <c r="BI1013" s="5"/>
      <c r="BJ1013" s="5"/>
      <c r="BK1013" s="13"/>
      <c r="BL1013" s="13"/>
      <c r="BM1013" s="13"/>
      <c r="BN1013" s="5"/>
    </row>
    <row r="1014" spans="1:66" s="8" customFormat="1" ht="11.25" hidden="1">
      <c r="A1014" s="39"/>
      <c r="D1014" s="13"/>
      <c r="E1014" s="5"/>
      <c r="F1014" s="5"/>
      <c r="G1014" s="5"/>
      <c r="I1014" s="5"/>
      <c r="J1014" s="5"/>
      <c r="K1014" s="5"/>
      <c r="L1014" s="5"/>
      <c r="M1014" s="7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11"/>
      <c r="AE1014" s="5"/>
      <c r="AF1014" s="5"/>
      <c r="AG1014" s="5"/>
      <c r="AH1014" s="5"/>
      <c r="AI1014" s="5"/>
      <c r="AJ1014" s="5"/>
      <c r="AK1014" s="5"/>
      <c r="AL1014" s="5"/>
      <c r="AM1014" s="5"/>
      <c r="AN1014" s="7"/>
      <c r="AO1014" s="5"/>
      <c r="AP1014" s="7"/>
      <c r="AQ1014" s="5"/>
      <c r="AR1014" s="5"/>
      <c r="AS1014" s="5"/>
      <c r="AT1014" s="5"/>
      <c r="AU1014" s="5"/>
      <c r="AV1014" s="5"/>
      <c r="AW1014" s="5"/>
      <c r="AX1014" s="5"/>
      <c r="AY1014" s="5"/>
      <c r="AZ1014" s="16"/>
      <c r="BA1014" s="16"/>
      <c r="BB1014" s="16"/>
      <c r="BC1014" s="16"/>
      <c r="BD1014" s="5"/>
      <c r="BE1014" s="5"/>
      <c r="BF1014" s="5"/>
      <c r="BG1014" s="5"/>
      <c r="BH1014" s="5"/>
      <c r="BI1014" s="5"/>
      <c r="BJ1014" s="5"/>
      <c r="BK1014" s="13"/>
      <c r="BL1014" s="13"/>
      <c r="BM1014" s="13"/>
      <c r="BN1014" s="5"/>
    </row>
    <row r="1015" spans="1:66" s="8" customFormat="1" ht="11.25" hidden="1">
      <c r="A1015" s="39"/>
      <c r="D1015" s="13"/>
      <c r="E1015" s="5"/>
      <c r="F1015" s="5"/>
      <c r="G1015" s="5"/>
      <c r="I1015" s="5"/>
      <c r="J1015" s="5"/>
      <c r="K1015" s="5"/>
      <c r="L1015" s="5"/>
      <c r="M1015" s="7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11"/>
      <c r="AE1015" s="5"/>
      <c r="AF1015" s="5"/>
      <c r="AG1015" s="5"/>
      <c r="AH1015" s="5"/>
      <c r="AI1015" s="5"/>
      <c r="AJ1015" s="5"/>
      <c r="AK1015" s="5"/>
      <c r="AL1015" s="5"/>
      <c r="AM1015" s="5"/>
      <c r="AN1015" s="7"/>
      <c r="AO1015" s="5"/>
      <c r="AP1015" s="7"/>
      <c r="AQ1015" s="5"/>
      <c r="AR1015" s="5"/>
      <c r="AS1015" s="5"/>
      <c r="AT1015" s="5"/>
      <c r="AU1015" s="5"/>
      <c r="AV1015" s="5"/>
      <c r="AW1015" s="5"/>
      <c r="AX1015" s="5"/>
      <c r="AY1015" s="5"/>
      <c r="AZ1015" s="16"/>
      <c r="BA1015" s="16"/>
      <c r="BB1015" s="16"/>
      <c r="BC1015" s="16"/>
      <c r="BD1015" s="5"/>
      <c r="BE1015" s="5"/>
      <c r="BF1015" s="5"/>
      <c r="BG1015" s="5"/>
      <c r="BH1015" s="5"/>
      <c r="BI1015" s="5"/>
      <c r="BJ1015" s="5"/>
      <c r="BK1015" s="13"/>
      <c r="BL1015" s="13"/>
      <c r="BM1015" s="13"/>
      <c r="BN1015" s="5"/>
    </row>
    <row r="1016" spans="1:66" s="8" customFormat="1" ht="11.25" hidden="1">
      <c r="A1016" s="39"/>
      <c r="D1016" s="13"/>
      <c r="E1016" s="5"/>
      <c r="F1016" s="5"/>
      <c r="G1016" s="5"/>
      <c r="I1016" s="5"/>
      <c r="J1016" s="5"/>
      <c r="K1016" s="5"/>
      <c r="L1016" s="5"/>
      <c r="M1016" s="7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11"/>
      <c r="AE1016" s="5"/>
      <c r="AF1016" s="5"/>
      <c r="AG1016" s="5"/>
      <c r="AH1016" s="5"/>
      <c r="AI1016" s="5"/>
      <c r="AJ1016" s="5"/>
      <c r="AK1016" s="5"/>
      <c r="AL1016" s="5"/>
      <c r="AM1016" s="5"/>
      <c r="AN1016" s="7"/>
      <c r="AO1016" s="5"/>
      <c r="AP1016" s="7"/>
      <c r="AQ1016" s="5"/>
      <c r="AR1016" s="5"/>
      <c r="AS1016" s="5"/>
      <c r="AT1016" s="5"/>
      <c r="AU1016" s="5"/>
      <c r="AV1016" s="5"/>
      <c r="AW1016" s="5"/>
      <c r="AX1016" s="5"/>
      <c r="AY1016" s="5"/>
      <c r="AZ1016" s="16"/>
      <c r="BA1016" s="16"/>
      <c r="BB1016" s="16"/>
      <c r="BC1016" s="16"/>
      <c r="BD1016" s="5"/>
      <c r="BE1016" s="5"/>
      <c r="BF1016" s="5"/>
      <c r="BG1016" s="5"/>
      <c r="BH1016" s="5"/>
      <c r="BI1016" s="5"/>
      <c r="BJ1016" s="5"/>
      <c r="BK1016" s="13"/>
      <c r="BL1016" s="13"/>
      <c r="BM1016" s="13"/>
      <c r="BN1016" s="5"/>
    </row>
    <row r="1017" spans="1:66" s="8" customFormat="1" ht="11.25" hidden="1">
      <c r="A1017" s="39"/>
      <c r="D1017" s="13"/>
      <c r="E1017" s="5"/>
      <c r="F1017" s="5"/>
      <c r="G1017" s="5"/>
      <c r="I1017" s="5"/>
      <c r="J1017" s="5"/>
      <c r="K1017" s="5"/>
      <c r="L1017" s="5"/>
      <c r="M1017" s="7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11"/>
      <c r="AE1017" s="5"/>
      <c r="AF1017" s="5"/>
      <c r="AG1017" s="5"/>
      <c r="AH1017" s="5"/>
      <c r="AI1017" s="5"/>
      <c r="AJ1017" s="5"/>
      <c r="AK1017" s="5"/>
      <c r="AL1017" s="5"/>
      <c r="AM1017" s="5"/>
      <c r="AN1017" s="7"/>
      <c r="AO1017" s="5"/>
      <c r="AP1017" s="7"/>
      <c r="AQ1017" s="5"/>
      <c r="AR1017" s="5"/>
      <c r="AS1017" s="5"/>
      <c r="AT1017" s="5"/>
      <c r="AU1017" s="5"/>
      <c r="AV1017" s="5"/>
      <c r="AW1017" s="5"/>
      <c r="AX1017" s="5"/>
      <c r="AY1017" s="5"/>
      <c r="AZ1017" s="16"/>
      <c r="BA1017" s="16"/>
      <c r="BB1017" s="16"/>
      <c r="BC1017" s="16"/>
      <c r="BD1017" s="5"/>
      <c r="BE1017" s="5"/>
      <c r="BF1017" s="5"/>
      <c r="BG1017" s="5"/>
      <c r="BH1017" s="5"/>
      <c r="BI1017" s="5"/>
      <c r="BJ1017" s="5"/>
      <c r="BK1017" s="13"/>
      <c r="BL1017" s="13"/>
      <c r="BM1017" s="13"/>
      <c r="BN1017" s="5"/>
    </row>
    <row r="1018" spans="1:66" s="8" customFormat="1" ht="11.25" hidden="1">
      <c r="A1018" s="39"/>
      <c r="D1018" s="13"/>
      <c r="E1018" s="5"/>
      <c r="F1018" s="5"/>
      <c r="G1018" s="5"/>
      <c r="I1018" s="5"/>
      <c r="J1018" s="5"/>
      <c r="K1018" s="5"/>
      <c r="L1018" s="5"/>
      <c r="M1018" s="7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11"/>
      <c r="AE1018" s="5"/>
      <c r="AF1018" s="5"/>
      <c r="AG1018" s="5"/>
      <c r="AH1018" s="5"/>
      <c r="AI1018" s="5"/>
      <c r="AJ1018" s="5"/>
      <c r="AK1018" s="5"/>
      <c r="AL1018" s="5"/>
      <c r="AM1018" s="5"/>
      <c r="AN1018" s="7"/>
      <c r="AO1018" s="5"/>
      <c r="AP1018" s="7"/>
      <c r="AQ1018" s="5"/>
      <c r="AR1018" s="5"/>
      <c r="AS1018" s="5"/>
      <c r="AT1018" s="5"/>
      <c r="AU1018" s="5"/>
      <c r="AV1018" s="5"/>
      <c r="AW1018" s="5"/>
      <c r="AX1018" s="5"/>
      <c r="AY1018" s="5"/>
      <c r="AZ1018" s="16"/>
      <c r="BA1018" s="16"/>
      <c r="BB1018" s="16"/>
      <c r="BC1018" s="16"/>
      <c r="BD1018" s="5"/>
      <c r="BE1018" s="5"/>
      <c r="BF1018" s="5"/>
      <c r="BG1018" s="5"/>
      <c r="BH1018" s="5"/>
      <c r="BI1018" s="5"/>
      <c r="BJ1018" s="5"/>
      <c r="BK1018" s="13"/>
      <c r="BL1018" s="13"/>
      <c r="BM1018" s="13"/>
      <c r="BN1018" s="5"/>
    </row>
    <row r="1019" spans="1:66" s="8" customFormat="1" ht="11.25" hidden="1">
      <c r="A1019" s="39"/>
      <c r="D1019" s="13"/>
      <c r="E1019" s="5"/>
      <c r="F1019" s="5"/>
      <c r="G1019" s="5"/>
      <c r="I1019" s="5"/>
      <c r="J1019" s="5"/>
      <c r="K1019" s="5"/>
      <c r="L1019" s="5"/>
      <c r="M1019" s="7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11"/>
      <c r="AE1019" s="5"/>
      <c r="AF1019" s="5"/>
      <c r="AG1019" s="5"/>
      <c r="AH1019" s="5"/>
      <c r="AI1019" s="5"/>
      <c r="AJ1019" s="5"/>
      <c r="AK1019" s="5"/>
      <c r="AL1019" s="5"/>
      <c r="AM1019" s="5"/>
      <c r="AN1019" s="7"/>
      <c r="AO1019" s="5"/>
      <c r="AP1019" s="7"/>
      <c r="AQ1019" s="5"/>
      <c r="AR1019" s="5"/>
      <c r="AS1019" s="5"/>
      <c r="AT1019" s="5"/>
      <c r="AU1019" s="5"/>
      <c r="AV1019" s="5"/>
      <c r="AW1019" s="5"/>
      <c r="AX1019" s="5"/>
      <c r="AY1019" s="5"/>
      <c r="AZ1019" s="16"/>
      <c r="BA1019" s="16"/>
      <c r="BB1019" s="16"/>
      <c r="BC1019" s="16"/>
      <c r="BD1019" s="5"/>
      <c r="BE1019" s="5"/>
      <c r="BF1019" s="5"/>
      <c r="BG1019" s="5"/>
      <c r="BH1019" s="5"/>
      <c r="BI1019" s="5"/>
      <c r="BJ1019" s="5"/>
      <c r="BK1019" s="13"/>
      <c r="BL1019" s="13"/>
      <c r="BM1019" s="13"/>
      <c r="BN1019" s="5"/>
    </row>
    <row r="1020" spans="1:66" s="8" customFormat="1" ht="11.25" hidden="1">
      <c r="A1020" s="39"/>
      <c r="D1020" s="13"/>
      <c r="E1020" s="5"/>
      <c r="F1020" s="5"/>
      <c r="G1020" s="5"/>
      <c r="I1020" s="5"/>
      <c r="J1020" s="5"/>
      <c r="K1020" s="5"/>
      <c r="L1020" s="5"/>
      <c r="M1020" s="7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11"/>
      <c r="AE1020" s="5"/>
      <c r="AF1020" s="5"/>
      <c r="AG1020" s="5"/>
      <c r="AH1020" s="5"/>
      <c r="AI1020" s="5"/>
      <c r="AJ1020" s="5"/>
      <c r="AK1020" s="5"/>
      <c r="AL1020" s="5"/>
      <c r="AM1020" s="5"/>
      <c r="AN1020" s="7"/>
      <c r="AO1020" s="5"/>
      <c r="AP1020" s="7"/>
      <c r="AQ1020" s="5"/>
      <c r="AR1020" s="5"/>
      <c r="AS1020" s="5"/>
      <c r="AT1020" s="5"/>
      <c r="AU1020" s="5"/>
      <c r="AV1020" s="5"/>
      <c r="AW1020" s="5"/>
      <c r="AX1020" s="5"/>
      <c r="AY1020" s="5"/>
      <c r="AZ1020" s="16"/>
      <c r="BA1020" s="16"/>
      <c r="BB1020" s="16"/>
      <c r="BC1020" s="16"/>
      <c r="BD1020" s="5"/>
      <c r="BE1020" s="5"/>
      <c r="BF1020" s="5"/>
      <c r="BG1020" s="5"/>
      <c r="BH1020" s="5"/>
      <c r="BI1020" s="5"/>
      <c r="BJ1020" s="5"/>
      <c r="BK1020" s="13"/>
      <c r="BL1020" s="13"/>
      <c r="BM1020" s="13"/>
      <c r="BN1020" s="5"/>
    </row>
    <row r="1021" spans="1:66" s="8" customFormat="1" ht="11.25" hidden="1">
      <c r="A1021" s="39"/>
      <c r="D1021" s="13"/>
      <c r="E1021" s="5"/>
      <c r="F1021" s="5"/>
      <c r="G1021" s="5"/>
      <c r="I1021" s="5"/>
      <c r="J1021" s="5"/>
      <c r="K1021" s="5"/>
      <c r="L1021" s="5"/>
      <c r="M1021" s="7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11"/>
      <c r="AE1021" s="5"/>
      <c r="AF1021" s="5"/>
      <c r="AG1021" s="5"/>
      <c r="AH1021" s="5"/>
      <c r="AI1021" s="5"/>
      <c r="AJ1021" s="5"/>
      <c r="AK1021" s="5"/>
      <c r="AL1021" s="5"/>
      <c r="AM1021" s="5"/>
      <c r="AN1021" s="7"/>
      <c r="AO1021" s="5"/>
      <c r="AP1021" s="7"/>
      <c r="AQ1021" s="5"/>
      <c r="AR1021" s="5"/>
      <c r="AS1021" s="5"/>
      <c r="AT1021" s="5"/>
      <c r="AU1021" s="5"/>
      <c r="AV1021" s="5"/>
      <c r="AW1021" s="5"/>
      <c r="AX1021" s="5"/>
      <c r="AY1021" s="5"/>
      <c r="AZ1021" s="16"/>
      <c r="BA1021" s="16"/>
      <c r="BB1021" s="16"/>
      <c r="BC1021" s="16"/>
      <c r="BD1021" s="5"/>
      <c r="BE1021" s="5"/>
      <c r="BF1021" s="5"/>
      <c r="BG1021" s="5"/>
      <c r="BH1021" s="5"/>
      <c r="BI1021" s="5"/>
      <c r="BJ1021" s="5"/>
      <c r="BK1021" s="13"/>
      <c r="BL1021" s="13"/>
      <c r="BM1021" s="13"/>
      <c r="BN1021" s="5"/>
    </row>
    <row r="1022" spans="1:66" s="8" customFormat="1" ht="11.25" hidden="1">
      <c r="A1022" s="39"/>
      <c r="D1022" s="13"/>
      <c r="E1022" s="5"/>
      <c r="F1022" s="5"/>
      <c r="G1022" s="5"/>
      <c r="I1022" s="5"/>
      <c r="J1022" s="5"/>
      <c r="K1022" s="5"/>
      <c r="L1022" s="5"/>
      <c r="M1022" s="7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11"/>
      <c r="AE1022" s="5"/>
      <c r="AF1022" s="5"/>
      <c r="AG1022" s="5"/>
      <c r="AH1022" s="5"/>
      <c r="AI1022" s="5"/>
      <c r="AJ1022" s="5"/>
      <c r="AK1022" s="5"/>
      <c r="AL1022" s="5"/>
      <c r="AM1022" s="5"/>
      <c r="AN1022" s="7"/>
      <c r="AO1022" s="5"/>
      <c r="AP1022" s="7"/>
      <c r="AQ1022" s="5"/>
      <c r="AR1022" s="5"/>
      <c r="AS1022" s="5"/>
      <c r="AT1022" s="5"/>
      <c r="AU1022" s="5"/>
      <c r="AV1022" s="5"/>
      <c r="AW1022" s="5"/>
      <c r="AX1022" s="5"/>
      <c r="AY1022" s="5"/>
      <c r="AZ1022" s="16"/>
      <c r="BA1022" s="16"/>
      <c r="BB1022" s="16"/>
      <c r="BC1022" s="16"/>
      <c r="BD1022" s="5"/>
      <c r="BE1022" s="5"/>
      <c r="BF1022" s="5"/>
      <c r="BG1022" s="5"/>
      <c r="BH1022" s="5"/>
      <c r="BI1022" s="5"/>
      <c r="BJ1022" s="5"/>
      <c r="BK1022" s="13"/>
      <c r="BL1022" s="13"/>
      <c r="BM1022" s="13"/>
      <c r="BN1022" s="5"/>
    </row>
    <row r="1023" spans="1:66" s="8" customFormat="1" ht="11.25" hidden="1">
      <c r="A1023" s="39"/>
      <c r="D1023" s="13"/>
      <c r="E1023" s="5"/>
      <c r="F1023" s="5"/>
      <c r="G1023" s="5"/>
      <c r="I1023" s="5"/>
      <c r="J1023" s="5"/>
      <c r="K1023" s="5"/>
      <c r="L1023" s="5"/>
      <c r="M1023" s="7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11"/>
      <c r="AE1023" s="5"/>
      <c r="AF1023" s="5"/>
      <c r="AG1023" s="5"/>
      <c r="AH1023" s="5"/>
      <c r="AI1023" s="5"/>
      <c r="AJ1023" s="5"/>
      <c r="AK1023" s="5"/>
      <c r="AL1023" s="5"/>
      <c r="AM1023" s="5"/>
      <c r="AN1023" s="7"/>
      <c r="AO1023" s="5"/>
      <c r="AP1023" s="7"/>
      <c r="AQ1023" s="5"/>
      <c r="AR1023" s="5"/>
      <c r="AS1023" s="5"/>
      <c r="AT1023" s="5"/>
      <c r="AU1023" s="5"/>
      <c r="AV1023" s="5"/>
      <c r="AW1023" s="5"/>
      <c r="AX1023" s="5"/>
      <c r="AY1023" s="5"/>
      <c r="AZ1023" s="16"/>
      <c r="BA1023" s="16"/>
      <c r="BB1023" s="16"/>
      <c r="BC1023" s="16"/>
      <c r="BD1023" s="5"/>
      <c r="BE1023" s="5"/>
      <c r="BF1023" s="5"/>
      <c r="BG1023" s="5"/>
      <c r="BH1023" s="5"/>
      <c r="BI1023" s="5"/>
      <c r="BJ1023" s="5"/>
      <c r="BK1023" s="13"/>
      <c r="BL1023" s="13"/>
      <c r="BM1023" s="13"/>
      <c r="BN1023" s="5"/>
    </row>
    <row r="1024" spans="1:66" s="8" customFormat="1" ht="11.25" hidden="1">
      <c r="A1024" s="39"/>
      <c r="D1024" s="13"/>
      <c r="E1024" s="5"/>
      <c r="F1024" s="5"/>
      <c r="G1024" s="5"/>
      <c r="I1024" s="5"/>
      <c r="J1024" s="5"/>
      <c r="K1024" s="5"/>
      <c r="L1024" s="5"/>
      <c r="M1024" s="7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11"/>
      <c r="AE1024" s="5"/>
      <c r="AF1024" s="5"/>
      <c r="AG1024" s="5"/>
      <c r="AH1024" s="5"/>
      <c r="AI1024" s="5"/>
      <c r="AJ1024" s="5"/>
      <c r="AK1024" s="5"/>
      <c r="AL1024" s="5"/>
      <c r="AM1024" s="5"/>
      <c r="AN1024" s="7"/>
      <c r="AO1024" s="5"/>
      <c r="AP1024" s="7"/>
      <c r="AQ1024" s="5"/>
      <c r="AR1024" s="5"/>
      <c r="AS1024" s="5"/>
      <c r="AT1024" s="5"/>
      <c r="AU1024" s="5"/>
      <c r="AV1024" s="5"/>
      <c r="AW1024" s="5"/>
      <c r="AX1024" s="5"/>
      <c r="AY1024" s="5"/>
      <c r="AZ1024" s="16"/>
      <c r="BA1024" s="16"/>
      <c r="BB1024" s="16"/>
      <c r="BC1024" s="16"/>
      <c r="BD1024" s="5"/>
      <c r="BE1024" s="5"/>
      <c r="BF1024" s="5"/>
      <c r="BG1024" s="5"/>
      <c r="BH1024" s="5"/>
      <c r="BI1024" s="5"/>
      <c r="BJ1024" s="5"/>
      <c r="BK1024" s="13"/>
      <c r="BL1024" s="13"/>
      <c r="BM1024" s="13"/>
      <c r="BN1024" s="5"/>
    </row>
    <row r="1025" spans="1:66" s="8" customFormat="1" ht="11.25" hidden="1">
      <c r="A1025" s="39"/>
      <c r="D1025" s="13"/>
      <c r="E1025" s="5"/>
      <c r="F1025" s="5"/>
      <c r="G1025" s="5"/>
      <c r="I1025" s="5"/>
      <c r="J1025" s="5"/>
      <c r="K1025" s="5"/>
      <c r="L1025" s="5"/>
      <c r="M1025" s="7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11"/>
      <c r="AE1025" s="5"/>
      <c r="AF1025" s="5"/>
      <c r="AG1025" s="5"/>
      <c r="AH1025" s="5"/>
      <c r="AI1025" s="5"/>
      <c r="AJ1025" s="5"/>
      <c r="AK1025" s="5"/>
      <c r="AL1025" s="5"/>
      <c r="AM1025" s="5"/>
      <c r="AN1025" s="7"/>
      <c r="AO1025" s="5"/>
      <c r="AP1025" s="7"/>
      <c r="AQ1025" s="5"/>
      <c r="AR1025" s="5"/>
      <c r="AS1025" s="5"/>
      <c r="AT1025" s="5"/>
      <c r="AU1025" s="5"/>
      <c r="AV1025" s="5"/>
      <c r="AW1025" s="5"/>
      <c r="AX1025" s="5"/>
      <c r="AY1025" s="5"/>
      <c r="AZ1025" s="16"/>
      <c r="BA1025" s="16"/>
      <c r="BB1025" s="16"/>
      <c r="BC1025" s="16"/>
      <c r="BD1025" s="5"/>
      <c r="BE1025" s="5"/>
      <c r="BF1025" s="5"/>
      <c r="BG1025" s="5"/>
      <c r="BH1025" s="5"/>
      <c r="BI1025" s="5"/>
      <c r="BJ1025" s="5"/>
      <c r="BK1025" s="13"/>
      <c r="BL1025" s="13"/>
      <c r="BM1025" s="13"/>
      <c r="BN1025" s="5"/>
    </row>
    <row r="1026" spans="1:66" s="8" customFormat="1" ht="11.25" hidden="1">
      <c r="A1026" s="39"/>
      <c r="D1026" s="13"/>
      <c r="E1026" s="5"/>
      <c r="F1026" s="5"/>
      <c r="G1026" s="5"/>
      <c r="I1026" s="5"/>
      <c r="J1026" s="5"/>
      <c r="K1026" s="5"/>
      <c r="L1026" s="5"/>
      <c r="M1026" s="7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11"/>
      <c r="AE1026" s="5"/>
      <c r="AF1026" s="5"/>
      <c r="AG1026" s="5"/>
      <c r="AH1026" s="5"/>
      <c r="AI1026" s="5"/>
      <c r="AJ1026" s="5"/>
      <c r="AK1026" s="5"/>
      <c r="AL1026" s="5"/>
      <c r="AM1026" s="5"/>
      <c r="AN1026" s="7"/>
      <c r="AO1026" s="5"/>
      <c r="AP1026" s="7"/>
      <c r="AQ1026" s="5"/>
      <c r="AR1026" s="5"/>
      <c r="AS1026" s="5"/>
      <c r="AT1026" s="5"/>
      <c r="AU1026" s="5"/>
      <c r="AV1026" s="5"/>
      <c r="AW1026" s="5"/>
      <c r="AX1026" s="5"/>
      <c r="AY1026" s="5"/>
      <c r="AZ1026" s="16"/>
      <c r="BA1026" s="16"/>
      <c r="BB1026" s="16"/>
      <c r="BC1026" s="16"/>
      <c r="BD1026" s="5"/>
      <c r="BE1026" s="5"/>
      <c r="BF1026" s="5"/>
      <c r="BG1026" s="5"/>
      <c r="BH1026" s="5"/>
      <c r="BI1026" s="5"/>
      <c r="BJ1026" s="5"/>
      <c r="BK1026" s="13"/>
      <c r="BL1026" s="13"/>
      <c r="BM1026" s="13"/>
      <c r="BN1026" s="5"/>
    </row>
    <row r="1027" spans="1:66" s="8" customFormat="1" ht="11.25" hidden="1">
      <c r="A1027" s="39"/>
      <c r="D1027" s="13"/>
      <c r="E1027" s="5"/>
      <c r="F1027" s="5"/>
      <c r="G1027" s="5"/>
      <c r="I1027" s="5"/>
      <c r="J1027" s="5"/>
      <c r="K1027" s="5"/>
      <c r="L1027" s="5"/>
      <c r="M1027" s="7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11"/>
      <c r="AE1027" s="5"/>
      <c r="AF1027" s="5"/>
      <c r="AG1027" s="5"/>
      <c r="AH1027" s="5"/>
      <c r="AI1027" s="5"/>
      <c r="AJ1027" s="5"/>
      <c r="AK1027" s="5"/>
      <c r="AL1027" s="5"/>
      <c r="AM1027" s="5"/>
      <c r="AN1027" s="7"/>
      <c r="AO1027" s="5"/>
      <c r="AP1027" s="7"/>
      <c r="AQ1027" s="5"/>
      <c r="AR1027" s="5"/>
      <c r="AS1027" s="5"/>
      <c r="AT1027" s="5"/>
      <c r="AU1027" s="5"/>
      <c r="AV1027" s="5"/>
      <c r="AW1027" s="5"/>
      <c r="AX1027" s="5"/>
      <c r="AY1027" s="5"/>
      <c r="AZ1027" s="16"/>
      <c r="BA1027" s="16"/>
      <c r="BB1027" s="16"/>
      <c r="BC1027" s="16"/>
      <c r="BD1027" s="5"/>
      <c r="BE1027" s="5"/>
      <c r="BF1027" s="5"/>
      <c r="BG1027" s="5"/>
      <c r="BH1027" s="5"/>
      <c r="BI1027" s="5"/>
      <c r="BJ1027" s="5"/>
      <c r="BK1027" s="13"/>
      <c r="BL1027" s="13"/>
      <c r="BM1027" s="13"/>
      <c r="BN1027" s="5"/>
    </row>
    <row r="1028" spans="1:66" s="8" customFormat="1" ht="11.25" hidden="1">
      <c r="A1028" s="39"/>
      <c r="D1028" s="13"/>
      <c r="E1028" s="5"/>
      <c r="F1028" s="5"/>
      <c r="G1028" s="5"/>
      <c r="I1028" s="5"/>
      <c r="J1028" s="5"/>
      <c r="K1028" s="5"/>
      <c r="L1028" s="5"/>
      <c r="M1028" s="7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11"/>
      <c r="AE1028" s="5"/>
      <c r="AF1028" s="5"/>
      <c r="AG1028" s="5"/>
      <c r="AH1028" s="5"/>
      <c r="AI1028" s="5"/>
      <c r="AJ1028" s="5"/>
      <c r="AK1028" s="5"/>
      <c r="AL1028" s="5"/>
      <c r="AM1028" s="5"/>
      <c r="AN1028" s="7"/>
      <c r="AO1028" s="5"/>
      <c r="AP1028" s="7"/>
      <c r="AQ1028" s="5"/>
      <c r="AR1028" s="5"/>
      <c r="AS1028" s="5"/>
      <c r="AT1028" s="5"/>
      <c r="AU1028" s="5"/>
      <c r="AV1028" s="5"/>
      <c r="AW1028" s="5"/>
      <c r="AX1028" s="5"/>
      <c r="AY1028" s="5"/>
      <c r="AZ1028" s="16"/>
      <c r="BA1028" s="16"/>
      <c r="BB1028" s="16"/>
      <c r="BC1028" s="16"/>
      <c r="BD1028" s="5"/>
      <c r="BE1028" s="5"/>
      <c r="BF1028" s="5"/>
      <c r="BG1028" s="5"/>
      <c r="BH1028" s="5"/>
      <c r="BI1028" s="5"/>
      <c r="BJ1028" s="5"/>
      <c r="BK1028" s="13"/>
      <c r="BL1028" s="13"/>
      <c r="BM1028" s="13"/>
      <c r="BN1028" s="5"/>
    </row>
    <row r="1029" spans="1:66" s="8" customFormat="1" ht="11.25" hidden="1">
      <c r="A1029" s="39"/>
      <c r="D1029" s="13"/>
      <c r="E1029" s="5"/>
      <c r="F1029" s="5"/>
      <c r="G1029" s="5"/>
      <c r="I1029" s="5"/>
      <c r="J1029" s="5"/>
      <c r="K1029" s="5"/>
      <c r="L1029" s="5"/>
      <c r="M1029" s="7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11"/>
      <c r="AE1029" s="5"/>
      <c r="AF1029" s="5"/>
      <c r="AG1029" s="5"/>
      <c r="AH1029" s="5"/>
      <c r="AI1029" s="5"/>
      <c r="AJ1029" s="5"/>
      <c r="AK1029" s="5"/>
      <c r="AL1029" s="5"/>
      <c r="AM1029" s="5"/>
      <c r="AN1029" s="7"/>
      <c r="AO1029" s="5"/>
      <c r="AP1029" s="7"/>
      <c r="AQ1029" s="5"/>
      <c r="AR1029" s="5"/>
      <c r="AS1029" s="5"/>
      <c r="AT1029" s="5"/>
      <c r="AU1029" s="5"/>
      <c r="AV1029" s="5"/>
      <c r="AW1029" s="5"/>
      <c r="AX1029" s="5"/>
      <c r="AY1029" s="5"/>
      <c r="AZ1029" s="16"/>
      <c r="BA1029" s="16"/>
      <c r="BB1029" s="16"/>
      <c r="BC1029" s="16"/>
      <c r="BD1029" s="5"/>
      <c r="BE1029" s="5"/>
      <c r="BF1029" s="5"/>
      <c r="BG1029" s="5"/>
      <c r="BH1029" s="5"/>
      <c r="BI1029" s="5"/>
      <c r="BJ1029" s="5"/>
      <c r="BK1029" s="13"/>
      <c r="BL1029" s="13"/>
      <c r="BM1029" s="13"/>
      <c r="BN1029" s="5"/>
    </row>
    <row r="1030" spans="1:66" s="8" customFormat="1" ht="11.25" hidden="1">
      <c r="A1030" s="39"/>
      <c r="D1030" s="13"/>
      <c r="E1030" s="5"/>
      <c r="F1030" s="5"/>
      <c r="G1030" s="5"/>
      <c r="I1030" s="5"/>
      <c r="J1030" s="5"/>
      <c r="K1030" s="5"/>
      <c r="L1030" s="5"/>
      <c r="M1030" s="7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11"/>
      <c r="AE1030" s="5"/>
      <c r="AF1030" s="5"/>
      <c r="AG1030" s="5"/>
      <c r="AH1030" s="5"/>
      <c r="AI1030" s="5"/>
      <c r="AJ1030" s="5"/>
      <c r="AK1030" s="5"/>
      <c r="AL1030" s="5"/>
      <c r="AM1030" s="5"/>
      <c r="AN1030" s="7"/>
      <c r="AO1030" s="5"/>
      <c r="AP1030" s="7"/>
      <c r="AQ1030" s="5"/>
      <c r="AR1030" s="5"/>
      <c r="AS1030" s="5"/>
      <c r="AT1030" s="5"/>
      <c r="AU1030" s="5"/>
      <c r="AV1030" s="5"/>
      <c r="AW1030" s="5"/>
      <c r="AX1030" s="5"/>
      <c r="AY1030" s="5"/>
      <c r="AZ1030" s="16"/>
      <c r="BA1030" s="16"/>
      <c r="BB1030" s="16"/>
      <c r="BC1030" s="16"/>
      <c r="BD1030" s="5"/>
      <c r="BE1030" s="5"/>
      <c r="BF1030" s="5"/>
      <c r="BG1030" s="5"/>
      <c r="BH1030" s="5"/>
      <c r="BI1030" s="5"/>
      <c r="BJ1030" s="5"/>
      <c r="BK1030" s="13"/>
      <c r="BL1030" s="13"/>
      <c r="BM1030" s="13"/>
      <c r="BN1030" s="5"/>
    </row>
    <row r="1031" spans="1:66" s="8" customFormat="1" ht="11.25" hidden="1">
      <c r="A1031" s="39"/>
      <c r="D1031" s="13"/>
      <c r="E1031" s="5"/>
      <c r="F1031" s="5"/>
      <c r="G1031" s="5"/>
      <c r="I1031" s="5"/>
      <c r="J1031" s="5"/>
      <c r="K1031" s="5"/>
      <c r="L1031" s="5"/>
      <c r="M1031" s="7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11"/>
      <c r="AE1031" s="5"/>
      <c r="AF1031" s="5"/>
      <c r="AG1031" s="5"/>
      <c r="AH1031" s="5"/>
      <c r="AI1031" s="5"/>
      <c r="AJ1031" s="5"/>
      <c r="AK1031" s="5"/>
      <c r="AL1031" s="5"/>
      <c r="AM1031" s="5"/>
      <c r="AN1031" s="7"/>
      <c r="AO1031" s="5"/>
      <c r="AP1031" s="7"/>
      <c r="AQ1031" s="5"/>
      <c r="AR1031" s="5"/>
      <c r="AS1031" s="5"/>
      <c r="AT1031" s="5"/>
      <c r="AU1031" s="5"/>
      <c r="AV1031" s="5"/>
      <c r="AW1031" s="5"/>
      <c r="AX1031" s="5"/>
      <c r="AY1031" s="5"/>
      <c r="AZ1031" s="16"/>
      <c r="BA1031" s="16"/>
      <c r="BB1031" s="16"/>
      <c r="BC1031" s="16"/>
      <c r="BD1031" s="5"/>
      <c r="BE1031" s="5"/>
      <c r="BF1031" s="5"/>
      <c r="BG1031" s="5"/>
      <c r="BH1031" s="5"/>
      <c r="BI1031" s="5"/>
      <c r="BJ1031" s="5"/>
      <c r="BK1031" s="13"/>
      <c r="BL1031" s="13"/>
      <c r="BM1031" s="13"/>
      <c r="BN1031" s="5"/>
    </row>
    <row r="1032" spans="1:66" s="8" customFormat="1" ht="11.25" hidden="1">
      <c r="A1032" s="39"/>
      <c r="D1032" s="13"/>
      <c r="E1032" s="5"/>
      <c r="F1032" s="5"/>
      <c r="G1032" s="5"/>
      <c r="I1032" s="5"/>
      <c r="J1032" s="5"/>
      <c r="K1032" s="5"/>
      <c r="L1032" s="5"/>
      <c r="M1032" s="7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11"/>
      <c r="AE1032" s="5"/>
      <c r="AF1032" s="5"/>
      <c r="AG1032" s="5"/>
      <c r="AH1032" s="5"/>
      <c r="AI1032" s="5"/>
      <c r="AJ1032" s="5"/>
      <c r="AK1032" s="5"/>
      <c r="AL1032" s="5"/>
      <c r="AM1032" s="5"/>
      <c r="AN1032" s="7"/>
      <c r="AO1032" s="5"/>
      <c r="AP1032" s="7"/>
      <c r="AQ1032" s="5"/>
      <c r="AR1032" s="5"/>
      <c r="AS1032" s="5"/>
      <c r="AT1032" s="5"/>
      <c r="AU1032" s="5"/>
      <c r="AV1032" s="5"/>
      <c r="AW1032" s="5"/>
      <c r="AX1032" s="5"/>
      <c r="AY1032" s="5"/>
      <c r="AZ1032" s="16"/>
      <c r="BA1032" s="16"/>
      <c r="BB1032" s="16"/>
      <c r="BC1032" s="16"/>
      <c r="BD1032" s="5"/>
      <c r="BE1032" s="5"/>
      <c r="BF1032" s="5"/>
      <c r="BG1032" s="5"/>
      <c r="BH1032" s="5"/>
      <c r="BI1032" s="5"/>
      <c r="BJ1032" s="5"/>
      <c r="BK1032" s="13"/>
      <c r="BL1032" s="13"/>
      <c r="BM1032" s="13"/>
      <c r="BN1032" s="5"/>
    </row>
    <row r="1033" spans="1:66" s="8" customFormat="1" ht="11.25" hidden="1">
      <c r="A1033" s="39"/>
      <c r="D1033" s="13"/>
      <c r="E1033" s="5"/>
      <c r="F1033" s="5"/>
      <c r="G1033" s="5"/>
      <c r="I1033" s="5"/>
      <c r="J1033" s="5"/>
      <c r="K1033" s="5"/>
      <c r="L1033" s="5"/>
      <c r="M1033" s="7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11"/>
      <c r="AE1033" s="5"/>
      <c r="AF1033" s="5"/>
      <c r="AG1033" s="5"/>
      <c r="AH1033" s="5"/>
      <c r="AI1033" s="5"/>
      <c r="AJ1033" s="5"/>
      <c r="AK1033" s="5"/>
      <c r="AL1033" s="5"/>
      <c r="AM1033" s="5"/>
      <c r="AN1033" s="7"/>
      <c r="AO1033" s="5"/>
      <c r="AP1033" s="7"/>
      <c r="AQ1033" s="5"/>
      <c r="AR1033" s="5"/>
      <c r="AS1033" s="5"/>
      <c r="AT1033" s="5"/>
      <c r="AU1033" s="5"/>
      <c r="AV1033" s="5"/>
      <c r="AW1033" s="5"/>
      <c r="AX1033" s="5"/>
      <c r="AY1033" s="5"/>
      <c r="AZ1033" s="16"/>
      <c r="BA1033" s="16"/>
      <c r="BB1033" s="16"/>
      <c r="BC1033" s="16"/>
      <c r="BD1033" s="5"/>
      <c r="BE1033" s="5"/>
      <c r="BF1033" s="5"/>
      <c r="BG1033" s="5"/>
      <c r="BH1033" s="5"/>
      <c r="BI1033" s="5"/>
      <c r="BJ1033" s="5"/>
      <c r="BK1033" s="13"/>
      <c r="BL1033" s="13"/>
      <c r="BM1033" s="13"/>
      <c r="BN1033" s="5"/>
    </row>
    <row r="1034" spans="1:66" s="8" customFormat="1" ht="11.25" hidden="1">
      <c r="A1034" s="39"/>
      <c r="D1034" s="13"/>
      <c r="E1034" s="5"/>
      <c r="F1034" s="5"/>
      <c r="G1034" s="5"/>
      <c r="I1034" s="5"/>
      <c r="J1034" s="5"/>
      <c r="K1034" s="5"/>
      <c r="L1034" s="5"/>
      <c r="M1034" s="7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11"/>
      <c r="AE1034" s="5"/>
      <c r="AF1034" s="5"/>
      <c r="AG1034" s="5"/>
      <c r="AH1034" s="5"/>
      <c r="AI1034" s="5"/>
      <c r="AJ1034" s="5"/>
      <c r="AK1034" s="5"/>
      <c r="AL1034" s="5"/>
      <c r="AM1034" s="5"/>
      <c r="AN1034" s="7"/>
      <c r="AO1034" s="5"/>
      <c r="AP1034" s="7"/>
      <c r="AQ1034" s="5"/>
      <c r="AR1034" s="5"/>
      <c r="AS1034" s="5"/>
      <c r="AT1034" s="5"/>
      <c r="AU1034" s="5"/>
      <c r="AV1034" s="5"/>
      <c r="AW1034" s="5"/>
      <c r="AX1034" s="5"/>
      <c r="AY1034" s="5"/>
      <c r="AZ1034" s="16"/>
      <c r="BA1034" s="16"/>
      <c r="BB1034" s="16"/>
      <c r="BC1034" s="16"/>
      <c r="BD1034" s="5"/>
      <c r="BE1034" s="5"/>
      <c r="BF1034" s="5"/>
      <c r="BG1034" s="5"/>
      <c r="BH1034" s="5"/>
      <c r="BI1034" s="5"/>
      <c r="BJ1034" s="5"/>
      <c r="BK1034" s="13"/>
      <c r="BL1034" s="13"/>
      <c r="BM1034" s="13"/>
      <c r="BN1034" s="5"/>
    </row>
    <row r="1035" spans="1:66" s="8" customFormat="1" ht="11.25" hidden="1">
      <c r="A1035" s="39"/>
      <c r="D1035" s="13"/>
      <c r="E1035" s="5"/>
      <c r="F1035" s="5"/>
      <c r="G1035" s="5"/>
      <c r="I1035" s="5"/>
      <c r="J1035" s="5"/>
      <c r="K1035" s="5"/>
      <c r="L1035" s="5"/>
      <c r="M1035" s="7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11"/>
      <c r="AE1035" s="5"/>
      <c r="AF1035" s="5"/>
      <c r="AG1035" s="5"/>
      <c r="AH1035" s="5"/>
      <c r="AI1035" s="5"/>
      <c r="AJ1035" s="5"/>
      <c r="AK1035" s="5"/>
      <c r="AL1035" s="5"/>
      <c r="AM1035" s="5"/>
      <c r="AN1035" s="7"/>
      <c r="AO1035" s="5"/>
      <c r="AP1035" s="7"/>
      <c r="AQ1035" s="5"/>
      <c r="AR1035" s="5"/>
      <c r="AS1035" s="5"/>
      <c r="AT1035" s="5"/>
      <c r="AU1035" s="5"/>
      <c r="AV1035" s="5"/>
      <c r="AW1035" s="5"/>
      <c r="AX1035" s="5"/>
      <c r="AY1035" s="5"/>
      <c r="AZ1035" s="16"/>
      <c r="BA1035" s="16"/>
      <c r="BB1035" s="16"/>
      <c r="BC1035" s="16"/>
      <c r="BD1035" s="5"/>
      <c r="BE1035" s="5"/>
      <c r="BF1035" s="5"/>
      <c r="BG1035" s="5"/>
      <c r="BH1035" s="5"/>
      <c r="BI1035" s="5"/>
      <c r="BJ1035" s="5"/>
      <c r="BK1035" s="13"/>
      <c r="BL1035" s="13"/>
      <c r="BM1035" s="13"/>
      <c r="BN1035" s="5"/>
    </row>
    <row r="1036" spans="1:66" s="8" customFormat="1" ht="11.25" hidden="1">
      <c r="A1036" s="39"/>
      <c r="D1036" s="13"/>
      <c r="E1036" s="5"/>
      <c r="F1036" s="5"/>
      <c r="G1036" s="5"/>
      <c r="I1036" s="5"/>
      <c r="J1036" s="5"/>
      <c r="K1036" s="5"/>
      <c r="L1036" s="5"/>
      <c r="M1036" s="7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11"/>
      <c r="AE1036" s="5"/>
      <c r="AF1036" s="5"/>
      <c r="AG1036" s="5"/>
      <c r="AH1036" s="5"/>
      <c r="AI1036" s="5"/>
      <c r="AJ1036" s="5"/>
      <c r="AK1036" s="5"/>
      <c r="AL1036" s="5"/>
      <c r="AM1036" s="5"/>
      <c r="AN1036" s="7"/>
      <c r="AO1036" s="5"/>
      <c r="AP1036" s="7"/>
      <c r="AQ1036" s="5"/>
      <c r="AR1036" s="5"/>
      <c r="AS1036" s="5"/>
      <c r="AT1036" s="5"/>
      <c r="AU1036" s="5"/>
      <c r="AV1036" s="5"/>
      <c r="AW1036" s="5"/>
      <c r="AX1036" s="5"/>
      <c r="AY1036" s="5"/>
      <c r="AZ1036" s="16"/>
      <c r="BA1036" s="16"/>
      <c r="BB1036" s="16"/>
      <c r="BC1036" s="16"/>
      <c r="BD1036" s="5"/>
      <c r="BE1036" s="5"/>
      <c r="BF1036" s="5"/>
      <c r="BG1036" s="5"/>
      <c r="BH1036" s="5"/>
      <c r="BI1036" s="5"/>
      <c r="BJ1036" s="5"/>
      <c r="BK1036" s="13"/>
      <c r="BL1036" s="13"/>
      <c r="BM1036" s="13"/>
      <c r="BN1036" s="5"/>
    </row>
    <row r="1037" spans="1:66" s="8" customFormat="1" ht="11.25" hidden="1">
      <c r="A1037" s="39"/>
      <c r="D1037" s="13"/>
      <c r="E1037" s="5"/>
      <c r="F1037" s="5"/>
      <c r="G1037" s="5"/>
      <c r="I1037" s="5"/>
      <c r="J1037" s="5"/>
      <c r="K1037" s="5"/>
      <c r="L1037" s="5"/>
      <c r="M1037" s="7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11"/>
      <c r="AE1037" s="5"/>
      <c r="AF1037" s="5"/>
      <c r="AG1037" s="5"/>
      <c r="AH1037" s="5"/>
      <c r="AI1037" s="5"/>
      <c r="AJ1037" s="5"/>
      <c r="AK1037" s="5"/>
      <c r="AL1037" s="5"/>
      <c r="AM1037" s="5"/>
      <c r="AN1037" s="7"/>
      <c r="AO1037" s="5"/>
      <c r="AP1037" s="7"/>
      <c r="AQ1037" s="5"/>
      <c r="AR1037" s="5"/>
      <c r="AS1037" s="5"/>
      <c r="AT1037" s="5"/>
      <c r="AU1037" s="5"/>
      <c r="AV1037" s="5"/>
      <c r="AW1037" s="5"/>
      <c r="AX1037" s="5"/>
      <c r="AY1037" s="5"/>
      <c r="AZ1037" s="16"/>
      <c r="BA1037" s="16"/>
      <c r="BB1037" s="16"/>
      <c r="BC1037" s="16"/>
      <c r="BD1037" s="5"/>
      <c r="BE1037" s="5"/>
      <c r="BF1037" s="5"/>
      <c r="BG1037" s="5"/>
      <c r="BH1037" s="5"/>
      <c r="BI1037" s="5"/>
      <c r="BJ1037" s="5"/>
      <c r="BK1037" s="13"/>
      <c r="BL1037" s="13"/>
      <c r="BM1037" s="13"/>
      <c r="BN1037" s="5"/>
    </row>
    <row r="1038" spans="1:66" s="8" customFormat="1" ht="11.25" hidden="1">
      <c r="A1038" s="39"/>
      <c r="D1038" s="13"/>
      <c r="E1038" s="5"/>
      <c r="F1038" s="5"/>
      <c r="G1038" s="5"/>
      <c r="I1038" s="5"/>
      <c r="J1038" s="5"/>
      <c r="K1038" s="5"/>
      <c r="L1038" s="5"/>
      <c r="M1038" s="7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11"/>
      <c r="AE1038" s="5"/>
      <c r="AF1038" s="5"/>
      <c r="AG1038" s="5"/>
      <c r="AH1038" s="5"/>
      <c r="AI1038" s="5"/>
      <c r="AJ1038" s="5"/>
      <c r="AK1038" s="5"/>
      <c r="AL1038" s="5"/>
      <c r="AM1038" s="5"/>
      <c r="AN1038" s="7"/>
      <c r="AO1038" s="5"/>
      <c r="AP1038" s="7"/>
      <c r="AQ1038" s="5"/>
      <c r="AR1038" s="5"/>
      <c r="AS1038" s="5"/>
      <c r="AT1038" s="5"/>
      <c r="AU1038" s="5"/>
      <c r="AV1038" s="5"/>
      <c r="AW1038" s="5"/>
      <c r="AX1038" s="5"/>
      <c r="AY1038" s="5"/>
      <c r="AZ1038" s="16"/>
      <c r="BA1038" s="16"/>
      <c r="BB1038" s="16"/>
      <c r="BC1038" s="16"/>
      <c r="BD1038" s="5"/>
      <c r="BE1038" s="5"/>
      <c r="BF1038" s="5"/>
      <c r="BG1038" s="5"/>
      <c r="BH1038" s="5"/>
      <c r="BI1038" s="5"/>
      <c r="BJ1038" s="5"/>
      <c r="BK1038" s="13"/>
      <c r="BL1038" s="13"/>
      <c r="BM1038" s="13"/>
      <c r="BN1038" s="5"/>
    </row>
    <row r="1039" spans="1:66" s="8" customFormat="1" ht="11.25" hidden="1">
      <c r="A1039" s="39"/>
      <c r="D1039" s="13"/>
      <c r="E1039" s="5"/>
      <c r="F1039" s="5"/>
      <c r="G1039" s="5"/>
      <c r="I1039" s="5"/>
      <c r="J1039" s="5"/>
      <c r="K1039" s="5"/>
      <c r="L1039" s="5"/>
      <c r="M1039" s="7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11"/>
      <c r="AE1039" s="5"/>
      <c r="AF1039" s="5"/>
      <c r="AG1039" s="5"/>
      <c r="AH1039" s="5"/>
      <c r="AI1039" s="5"/>
      <c r="AJ1039" s="5"/>
      <c r="AK1039" s="5"/>
      <c r="AL1039" s="5"/>
      <c r="AM1039" s="5"/>
      <c r="AN1039" s="7"/>
      <c r="AO1039" s="5"/>
      <c r="AP1039" s="7"/>
      <c r="AQ1039" s="5"/>
      <c r="AR1039" s="5"/>
      <c r="AS1039" s="5"/>
      <c r="AT1039" s="5"/>
      <c r="AU1039" s="5"/>
      <c r="AV1039" s="5"/>
      <c r="AW1039" s="5"/>
      <c r="AX1039" s="5"/>
      <c r="AY1039" s="5"/>
      <c r="AZ1039" s="16"/>
      <c r="BA1039" s="16"/>
      <c r="BB1039" s="16"/>
      <c r="BC1039" s="16"/>
      <c r="BD1039" s="5"/>
      <c r="BE1039" s="5"/>
      <c r="BF1039" s="5"/>
      <c r="BG1039" s="5"/>
      <c r="BH1039" s="5"/>
      <c r="BI1039" s="5"/>
      <c r="BJ1039" s="5"/>
      <c r="BK1039" s="13"/>
      <c r="BL1039" s="13"/>
      <c r="BM1039" s="13"/>
      <c r="BN1039" s="5"/>
    </row>
    <row r="1040" spans="1:66" s="8" customFormat="1" ht="11.25" hidden="1">
      <c r="A1040" s="39"/>
      <c r="D1040" s="13"/>
      <c r="E1040" s="5"/>
      <c r="F1040" s="5"/>
      <c r="G1040" s="5"/>
      <c r="I1040" s="5"/>
      <c r="J1040" s="5"/>
      <c r="K1040" s="5"/>
      <c r="L1040" s="5"/>
      <c r="M1040" s="7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11"/>
      <c r="AE1040" s="5"/>
      <c r="AF1040" s="5"/>
      <c r="AG1040" s="5"/>
      <c r="AH1040" s="5"/>
      <c r="AI1040" s="5"/>
      <c r="AJ1040" s="5"/>
      <c r="AK1040" s="5"/>
      <c r="AL1040" s="5"/>
      <c r="AM1040" s="5"/>
      <c r="AN1040" s="7"/>
      <c r="AO1040" s="5"/>
      <c r="AP1040" s="7"/>
      <c r="AQ1040" s="5"/>
      <c r="AR1040" s="5"/>
      <c r="AS1040" s="5"/>
      <c r="AT1040" s="5"/>
      <c r="AU1040" s="5"/>
      <c r="AV1040" s="5"/>
      <c r="AW1040" s="5"/>
      <c r="AX1040" s="5"/>
      <c r="AY1040" s="5"/>
      <c r="AZ1040" s="16"/>
      <c r="BA1040" s="16"/>
      <c r="BB1040" s="16"/>
      <c r="BC1040" s="16"/>
      <c r="BD1040" s="5"/>
      <c r="BE1040" s="5"/>
      <c r="BF1040" s="5"/>
      <c r="BG1040" s="5"/>
      <c r="BH1040" s="5"/>
      <c r="BI1040" s="5"/>
      <c r="BJ1040" s="5"/>
      <c r="BK1040" s="13"/>
      <c r="BL1040" s="13"/>
      <c r="BM1040" s="13"/>
      <c r="BN1040" s="5"/>
    </row>
    <row r="1041" spans="1:66" s="8" customFormat="1" ht="11.25" hidden="1">
      <c r="A1041" s="39"/>
      <c r="D1041" s="13"/>
      <c r="E1041" s="5"/>
      <c r="F1041" s="5"/>
      <c r="G1041" s="5"/>
      <c r="I1041" s="5"/>
      <c r="J1041" s="5"/>
      <c r="K1041" s="5"/>
      <c r="L1041" s="5"/>
      <c r="M1041" s="7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11"/>
      <c r="AE1041" s="5"/>
      <c r="AF1041" s="5"/>
      <c r="AG1041" s="5"/>
      <c r="AH1041" s="5"/>
      <c r="AI1041" s="5"/>
      <c r="AJ1041" s="5"/>
      <c r="AK1041" s="5"/>
      <c r="AL1041" s="5"/>
      <c r="AM1041" s="5"/>
      <c r="AN1041" s="7"/>
      <c r="AO1041" s="5"/>
      <c r="AP1041" s="7"/>
      <c r="AQ1041" s="5"/>
      <c r="AR1041" s="5"/>
      <c r="AS1041" s="5"/>
      <c r="AT1041" s="5"/>
      <c r="AU1041" s="5"/>
      <c r="AV1041" s="5"/>
      <c r="AW1041" s="5"/>
      <c r="AX1041" s="5"/>
      <c r="AY1041" s="5"/>
      <c r="AZ1041" s="16"/>
      <c r="BA1041" s="16"/>
      <c r="BB1041" s="16"/>
      <c r="BC1041" s="16"/>
      <c r="BD1041" s="5"/>
      <c r="BE1041" s="5"/>
      <c r="BF1041" s="5"/>
      <c r="BG1041" s="5"/>
      <c r="BH1041" s="5"/>
      <c r="BI1041" s="5"/>
      <c r="BJ1041" s="5"/>
      <c r="BK1041" s="13"/>
      <c r="BL1041" s="13"/>
      <c r="BM1041" s="13"/>
      <c r="BN1041" s="5"/>
    </row>
    <row r="1042" spans="1:66" s="8" customFormat="1" ht="11.25" hidden="1">
      <c r="A1042" s="39"/>
      <c r="D1042" s="13"/>
      <c r="E1042" s="5"/>
      <c r="F1042" s="5"/>
      <c r="G1042" s="5"/>
      <c r="I1042" s="5"/>
      <c r="J1042" s="5"/>
      <c r="K1042" s="5"/>
      <c r="L1042" s="5"/>
      <c r="M1042" s="7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11"/>
      <c r="AE1042" s="5"/>
      <c r="AF1042" s="5"/>
      <c r="AG1042" s="5"/>
      <c r="AH1042" s="5"/>
      <c r="AI1042" s="5"/>
      <c r="AJ1042" s="5"/>
      <c r="AK1042" s="5"/>
      <c r="AL1042" s="5"/>
      <c r="AM1042" s="5"/>
      <c r="AN1042" s="7"/>
      <c r="AO1042" s="5"/>
      <c r="AP1042" s="7"/>
      <c r="AQ1042" s="5"/>
      <c r="AR1042" s="5"/>
      <c r="AS1042" s="5"/>
      <c r="AT1042" s="5"/>
      <c r="AU1042" s="5"/>
      <c r="AV1042" s="5"/>
      <c r="AW1042" s="5"/>
      <c r="AX1042" s="5"/>
      <c r="AY1042" s="5"/>
      <c r="AZ1042" s="16"/>
      <c r="BA1042" s="16"/>
      <c r="BB1042" s="16"/>
      <c r="BC1042" s="16"/>
      <c r="BD1042" s="5"/>
      <c r="BE1042" s="5"/>
      <c r="BF1042" s="5"/>
      <c r="BG1042" s="5"/>
      <c r="BH1042" s="5"/>
      <c r="BI1042" s="5"/>
      <c r="BJ1042" s="5"/>
      <c r="BK1042" s="13"/>
      <c r="BL1042" s="13"/>
      <c r="BM1042" s="13"/>
      <c r="BN1042" s="5"/>
    </row>
    <row r="1043" spans="1:66" s="8" customFormat="1" ht="11.25" hidden="1">
      <c r="A1043" s="39"/>
      <c r="D1043" s="13"/>
      <c r="E1043" s="5"/>
      <c r="F1043" s="5"/>
      <c r="G1043" s="5"/>
      <c r="I1043" s="5"/>
      <c r="J1043" s="5"/>
      <c r="K1043" s="5"/>
      <c r="L1043" s="5"/>
      <c r="M1043" s="7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11"/>
      <c r="AE1043" s="5"/>
      <c r="AF1043" s="5"/>
      <c r="AG1043" s="5"/>
      <c r="AH1043" s="5"/>
      <c r="AI1043" s="5"/>
      <c r="AJ1043" s="5"/>
      <c r="AK1043" s="5"/>
      <c r="AL1043" s="5"/>
      <c r="AM1043" s="5"/>
      <c r="AN1043" s="7"/>
      <c r="AO1043" s="5"/>
      <c r="AP1043" s="7"/>
      <c r="AQ1043" s="5"/>
      <c r="AR1043" s="5"/>
      <c r="AS1043" s="5"/>
      <c r="AT1043" s="5"/>
      <c r="AU1043" s="5"/>
      <c r="AV1043" s="5"/>
      <c r="AW1043" s="5"/>
      <c r="AX1043" s="5"/>
      <c r="AY1043" s="5"/>
      <c r="AZ1043" s="16"/>
      <c r="BA1043" s="16"/>
      <c r="BB1043" s="16"/>
      <c r="BC1043" s="16"/>
      <c r="BD1043" s="5"/>
      <c r="BE1043" s="5"/>
      <c r="BF1043" s="5"/>
      <c r="BG1043" s="5"/>
      <c r="BH1043" s="5"/>
      <c r="BI1043" s="5"/>
      <c r="BJ1043" s="5"/>
      <c r="BK1043" s="13"/>
      <c r="BL1043" s="13"/>
      <c r="BM1043" s="13"/>
      <c r="BN1043" s="5"/>
    </row>
    <row r="1044" spans="1:66" s="8" customFormat="1" ht="11.25" hidden="1">
      <c r="A1044" s="39"/>
      <c r="D1044" s="13"/>
      <c r="E1044" s="5"/>
      <c r="F1044" s="5"/>
      <c r="G1044" s="5"/>
      <c r="I1044" s="5"/>
      <c r="J1044" s="5"/>
      <c r="K1044" s="5"/>
      <c r="L1044" s="5"/>
      <c r="M1044" s="7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11"/>
      <c r="AE1044" s="5"/>
      <c r="AF1044" s="5"/>
      <c r="AG1044" s="5"/>
      <c r="AH1044" s="5"/>
      <c r="AI1044" s="5"/>
      <c r="AJ1044" s="5"/>
      <c r="AK1044" s="5"/>
      <c r="AL1044" s="5"/>
      <c r="AM1044" s="5"/>
      <c r="AN1044" s="7"/>
      <c r="AO1044" s="5"/>
      <c r="AP1044" s="7"/>
      <c r="AQ1044" s="5"/>
      <c r="AR1044" s="5"/>
      <c r="AS1044" s="5"/>
      <c r="AT1044" s="5"/>
      <c r="AU1044" s="5"/>
      <c r="AV1044" s="5"/>
      <c r="AW1044" s="5"/>
      <c r="AX1044" s="5"/>
      <c r="AY1044" s="5"/>
      <c r="AZ1044" s="16"/>
      <c r="BA1044" s="16"/>
      <c r="BB1044" s="16"/>
      <c r="BC1044" s="16"/>
      <c r="BD1044" s="5"/>
      <c r="BE1044" s="5"/>
      <c r="BF1044" s="5"/>
      <c r="BG1044" s="5"/>
      <c r="BH1044" s="5"/>
      <c r="BI1044" s="5"/>
      <c r="BJ1044" s="5"/>
      <c r="BK1044" s="13"/>
      <c r="BL1044" s="13"/>
      <c r="BM1044" s="13"/>
      <c r="BN1044" s="5"/>
    </row>
    <row r="1045" spans="1:66" s="8" customFormat="1" ht="11.25" hidden="1">
      <c r="A1045" s="39"/>
      <c r="D1045" s="13"/>
      <c r="E1045" s="5"/>
      <c r="F1045" s="5"/>
      <c r="G1045" s="5"/>
      <c r="I1045" s="5"/>
      <c r="J1045" s="5"/>
      <c r="K1045" s="5"/>
      <c r="L1045" s="5"/>
      <c r="M1045" s="7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11"/>
      <c r="AE1045" s="5"/>
      <c r="AF1045" s="5"/>
      <c r="AG1045" s="5"/>
      <c r="AH1045" s="5"/>
      <c r="AI1045" s="5"/>
      <c r="AJ1045" s="5"/>
      <c r="AK1045" s="5"/>
      <c r="AL1045" s="5"/>
      <c r="AM1045" s="5"/>
      <c r="AN1045" s="7"/>
      <c r="AO1045" s="5"/>
      <c r="AP1045" s="7"/>
      <c r="AQ1045" s="5"/>
      <c r="AR1045" s="5"/>
      <c r="AS1045" s="5"/>
      <c r="AT1045" s="5"/>
      <c r="AU1045" s="5"/>
      <c r="AV1045" s="5"/>
      <c r="AW1045" s="5"/>
      <c r="AX1045" s="5"/>
      <c r="AY1045" s="5"/>
      <c r="AZ1045" s="16"/>
      <c r="BA1045" s="16"/>
      <c r="BB1045" s="16"/>
      <c r="BC1045" s="16"/>
      <c r="BD1045" s="5"/>
      <c r="BE1045" s="5"/>
      <c r="BF1045" s="5"/>
      <c r="BG1045" s="5"/>
      <c r="BH1045" s="5"/>
      <c r="BI1045" s="5"/>
      <c r="BJ1045" s="5"/>
      <c r="BK1045" s="13"/>
      <c r="BL1045" s="13"/>
      <c r="BM1045" s="13"/>
      <c r="BN1045" s="5"/>
    </row>
    <row r="1046" spans="1:66" s="8" customFormat="1" ht="11.25" hidden="1">
      <c r="A1046" s="39"/>
      <c r="D1046" s="13"/>
      <c r="E1046" s="5"/>
      <c r="F1046" s="5"/>
      <c r="G1046" s="5"/>
      <c r="I1046" s="5"/>
      <c r="J1046" s="5"/>
      <c r="K1046" s="5"/>
      <c r="L1046" s="5"/>
      <c r="M1046" s="7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11"/>
      <c r="AE1046" s="5"/>
      <c r="AF1046" s="5"/>
      <c r="AG1046" s="5"/>
      <c r="AH1046" s="5"/>
      <c r="AI1046" s="5"/>
      <c r="AJ1046" s="5"/>
      <c r="AK1046" s="5"/>
      <c r="AL1046" s="5"/>
      <c r="AM1046" s="5"/>
      <c r="AN1046" s="7"/>
      <c r="AO1046" s="5"/>
      <c r="AP1046" s="7"/>
      <c r="AQ1046" s="5"/>
      <c r="AR1046" s="5"/>
      <c r="AS1046" s="5"/>
      <c r="AT1046" s="5"/>
      <c r="AU1046" s="5"/>
      <c r="AV1046" s="5"/>
      <c r="AW1046" s="5"/>
      <c r="AX1046" s="5"/>
      <c r="AY1046" s="5"/>
      <c r="AZ1046" s="16"/>
      <c r="BA1046" s="16"/>
      <c r="BB1046" s="16"/>
      <c r="BC1046" s="16"/>
      <c r="BD1046" s="5"/>
      <c r="BE1046" s="5"/>
      <c r="BF1046" s="5"/>
      <c r="BG1046" s="5"/>
      <c r="BH1046" s="5"/>
      <c r="BI1046" s="5"/>
      <c r="BJ1046" s="5"/>
      <c r="BK1046" s="13"/>
      <c r="BL1046" s="13"/>
      <c r="BM1046" s="13"/>
      <c r="BN1046" s="5"/>
    </row>
    <row r="1047" spans="1:66" s="8" customFormat="1" ht="11.25" hidden="1">
      <c r="A1047" s="39"/>
      <c r="D1047" s="13"/>
      <c r="E1047" s="5"/>
      <c r="F1047" s="5"/>
      <c r="G1047" s="5"/>
      <c r="I1047" s="5"/>
      <c r="J1047" s="5"/>
      <c r="K1047" s="5"/>
      <c r="L1047" s="5"/>
      <c r="M1047" s="7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11"/>
      <c r="AE1047" s="5"/>
      <c r="AF1047" s="5"/>
      <c r="AG1047" s="5"/>
      <c r="AH1047" s="5"/>
      <c r="AI1047" s="5"/>
      <c r="AJ1047" s="5"/>
      <c r="AK1047" s="5"/>
      <c r="AL1047" s="5"/>
      <c r="AM1047" s="5"/>
      <c r="AN1047" s="7"/>
      <c r="AO1047" s="5"/>
      <c r="AP1047" s="7"/>
      <c r="AQ1047" s="5"/>
      <c r="AR1047" s="5"/>
      <c r="AS1047" s="5"/>
      <c r="AT1047" s="5"/>
      <c r="AU1047" s="5"/>
      <c r="AV1047" s="5"/>
      <c r="AW1047" s="5"/>
      <c r="AX1047" s="5"/>
      <c r="AY1047" s="5"/>
      <c r="AZ1047" s="16"/>
      <c r="BA1047" s="16"/>
      <c r="BB1047" s="16"/>
      <c r="BC1047" s="16"/>
      <c r="BD1047" s="5"/>
      <c r="BE1047" s="5"/>
      <c r="BF1047" s="5"/>
      <c r="BG1047" s="5"/>
      <c r="BH1047" s="5"/>
      <c r="BI1047" s="5"/>
      <c r="BJ1047" s="5"/>
      <c r="BK1047" s="13"/>
      <c r="BL1047" s="13"/>
      <c r="BM1047" s="13"/>
      <c r="BN1047" s="5"/>
    </row>
    <row r="1048" spans="1:66" s="8" customFormat="1" ht="11.25" hidden="1">
      <c r="A1048" s="39"/>
      <c r="D1048" s="13"/>
      <c r="E1048" s="5"/>
      <c r="F1048" s="5"/>
      <c r="G1048" s="5"/>
      <c r="I1048" s="5"/>
      <c r="J1048" s="5"/>
      <c r="K1048" s="5"/>
      <c r="L1048" s="5"/>
      <c r="M1048" s="7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11"/>
      <c r="AE1048" s="5"/>
      <c r="AF1048" s="5"/>
      <c r="AG1048" s="5"/>
      <c r="AH1048" s="5"/>
      <c r="AI1048" s="5"/>
      <c r="AJ1048" s="5"/>
      <c r="AK1048" s="5"/>
      <c r="AL1048" s="5"/>
      <c r="AM1048" s="5"/>
      <c r="AN1048" s="7"/>
      <c r="AO1048" s="5"/>
      <c r="AP1048" s="7"/>
      <c r="AQ1048" s="5"/>
      <c r="AR1048" s="5"/>
      <c r="AS1048" s="5"/>
      <c r="AT1048" s="5"/>
      <c r="AU1048" s="5"/>
      <c r="AV1048" s="5"/>
      <c r="AW1048" s="5"/>
      <c r="AX1048" s="5"/>
      <c r="AY1048" s="5"/>
      <c r="AZ1048" s="16"/>
      <c r="BA1048" s="16"/>
      <c r="BB1048" s="16"/>
      <c r="BC1048" s="16"/>
      <c r="BD1048" s="5"/>
      <c r="BE1048" s="5"/>
      <c r="BF1048" s="5"/>
      <c r="BG1048" s="5"/>
      <c r="BH1048" s="5"/>
      <c r="BI1048" s="5"/>
      <c r="BJ1048" s="5"/>
      <c r="BK1048" s="13"/>
      <c r="BL1048" s="13"/>
      <c r="BM1048" s="13"/>
      <c r="BN1048" s="5"/>
    </row>
    <row r="1049" spans="1:66" s="8" customFormat="1" ht="11.25" hidden="1">
      <c r="A1049" s="39"/>
      <c r="D1049" s="13"/>
      <c r="E1049" s="5"/>
      <c r="F1049" s="5"/>
      <c r="G1049" s="5"/>
      <c r="I1049" s="5"/>
      <c r="J1049" s="5"/>
      <c r="K1049" s="5"/>
      <c r="L1049" s="5"/>
      <c r="M1049" s="7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11"/>
      <c r="AE1049" s="5"/>
      <c r="AF1049" s="5"/>
      <c r="AG1049" s="5"/>
      <c r="AH1049" s="5"/>
      <c r="AI1049" s="5"/>
      <c r="AJ1049" s="5"/>
      <c r="AK1049" s="5"/>
      <c r="AL1049" s="5"/>
      <c r="AM1049" s="5"/>
      <c r="AN1049" s="7"/>
      <c r="AO1049" s="5"/>
      <c r="AP1049" s="7"/>
      <c r="AQ1049" s="5"/>
      <c r="AR1049" s="5"/>
      <c r="AS1049" s="5"/>
      <c r="AT1049" s="5"/>
      <c r="AU1049" s="5"/>
      <c r="AV1049" s="5"/>
      <c r="AW1049" s="5"/>
      <c r="AX1049" s="5"/>
      <c r="AY1049" s="5"/>
      <c r="AZ1049" s="16"/>
      <c r="BA1049" s="16"/>
      <c r="BB1049" s="16"/>
      <c r="BC1049" s="16"/>
      <c r="BD1049" s="5"/>
      <c r="BE1049" s="5"/>
      <c r="BF1049" s="5"/>
      <c r="BG1049" s="5"/>
      <c r="BH1049" s="5"/>
      <c r="BI1049" s="5"/>
      <c r="BJ1049" s="5"/>
      <c r="BK1049" s="13"/>
      <c r="BL1049" s="13"/>
      <c r="BM1049" s="13"/>
      <c r="BN1049" s="5"/>
    </row>
    <row r="1050" spans="1:66" s="8" customFormat="1" ht="11.25" hidden="1">
      <c r="A1050" s="39"/>
      <c r="D1050" s="13"/>
      <c r="E1050" s="5"/>
      <c r="F1050" s="5"/>
      <c r="G1050" s="5"/>
      <c r="I1050" s="5"/>
      <c r="J1050" s="5"/>
      <c r="K1050" s="5"/>
      <c r="L1050" s="5"/>
      <c r="M1050" s="7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11"/>
      <c r="AE1050" s="5"/>
      <c r="AF1050" s="5"/>
      <c r="AG1050" s="5"/>
      <c r="AH1050" s="5"/>
      <c r="AI1050" s="5"/>
      <c r="AJ1050" s="5"/>
      <c r="AK1050" s="5"/>
      <c r="AL1050" s="5"/>
      <c r="AM1050" s="5"/>
      <c r="AN1050" s="7"/>
      <c r="AO1050" s="5"/>
      <c r="AP1050" s="7"/>
      <c r="AQ1050" s="5"/>
      <c r="AR1050" s="5"/>
      <c r="AS1050" s="5"/>
      <c r="AT1050" s="5"/>
      <c r="AU1050" s="5"/>
      <c r="AV1050" s="5"/>
      <c r="AW1050" s="5"/>
      <c r="AX1050" s="5"/>
      <c r="AY1050" s="5"/>
      <c r="AZ1050" s="16"/>
      <c r="BA1050" s="16"/>
      <c r="BB1050" s="16"/>
      <c r="BC1050" s="16"/>
      <c r="BD1050" s="5"/>
      <c r="BE1050" s="5"/>
      <c r="BF1050" s="5"/>
      <c r="BG1050" s="5"/>
      <c r="BH1050" s="5"/>
      <c r="BI1050" s="5"/>
      <c r="BJ1050" s="5"/>
      <c r="BK1050" s="13"/>
      <c r="BL1050" s="13"/>
      <c r="BM1050" s="13"/>
      <c r="BN1050" s="5"/>
    </row>
    <row r="1051" spans="1:66" s="8" customFormat="1" ht="11.25" hidden="1">
      <c r="A1051" s="39"/>
      <c r="D1051" s="13"/>
      <c r="E1051" s="5"/>
      <c r="F1051" s="5"/>
      <c r="G1051" s="5"/>
      <c r="I1051" s="5"/>
      <c r="J1051" s="5"/>
      <c r="K1051" s="5"/>
      <c r="L1051" s="5"/>
      <c r="M1051" s="7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11"/>
      <c r="AE1051" s="5"/>
      <c r="AF1051" s="5"/>
      <c r="AG1051" s="5"/>
      <c r="AH1051" s="5"/>
      <c r="AI1051" s="5"/>
      <c r="AJ1051" s="5"/>
      <c r="AK1051" s="5"/>
      <c r="AL1051" s="5"/>
      <c r="AM1051" s="5"/>
      <c r="AN1051" s="7"/>
      <c r="AO1051" s="5"/>
      <c r="AP1051" s="7"/>
      <c r="AQ1051" s="5"/>
      <c r="AR1051" s="5"/>
      <c r="AS1051" s="5"/>
      <c r="AT1051" s="5"/>
      <c r="AU1051" s="5"/>
      <c r="AV1051" s="5"/>
      <c r="AW1051" s="5"/>
      <c r="AX1051" s="5"/>
      <c r="AY1051" s="5"/>
      <c r="AZ1051" s="16"/>
      <c r="BA1051" s="16"/>
      <c r="BB1051" s="16"/>
      <c r="BC1051" s="16"/>
      <c r="BD1051" s="5"/>
      <c r="BE1051" s="5"/>
      <c r="BF1051" s="5"/>
      <c r="BG1051" s="5"/>
      <c r="BH1051" s="5"/>
      <c r="BI1051" s="5"/>
      <c r="BJ1051" s="5"/>
      <c r="BK1051" s="13"/>
      <c r="BL1051" s="13"/>
      <c r="BM1051" s="13"/>
      <c r="BN1051" s="5"/>
    </row>
    <row r="1052" spans="1:66" s="8" customFormat="1" ht="11.25" hidden="1">
      <c r="A1052" s="39"/>
      <c r="D1052" s="13"/>
      <c r="E1052" s="5"/>
      <c r="F1052" s="5"/>
      <c r="G1052" s="5"/>
      <c r="I1052" s="5"/>
      <c r="J1052" s="5"/>
      <c r="K1052" s="5"/>
      <c r="L1052" s="5"/>
      <c r="M1052" s="7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11"/>
      <c r="AE1052" s="5"/>
      <c r="AF1052" s="5"/>
      <c r="AG1052" s="5"/>
      <c r="AH1052" s="5"/>
      <c r="AI1052" s="5"/>
      <c r="AJ1052" s="5"/>
      <c r="AK1052" s="5"/>
      <c r="AL1052" s="5"/>
      <c r="AM1052" s="5"/>
      <c r="AN1052" s="7"/>
      <c r="AO1052" s="5"/>
      <c r="AP1052" s="7"/>
      <c r="AQ1052" s="5"/>
      <c r="AR1052" s="5"/>
      <c r="AS1052" s="5"/>
      <c r="AT1052" s="5"/>
      <c r="AU1052" s="5"/>
      <c r="AV1052" s="5"/>
      <c r="AW1052" s="5"/>
      <c r="AX1052" s="5"/>
      <c r="AY1052" s="5"/>
      <c r="AZ1052" s="16"/>
      <c r="BA1052" s="16"/>
      <c r="BB1052" s="16"/>
      <c r="BC1052" s="16"/>
      <c r="BD1052" s="5"/>
      <c r="BE1052" s="5"/>
      <c r="BF1052" s="5"/>
      <c r="BG1052" s="5"/>
      <c r="BH1052" s="5"/>
      <c r="BI1052" s="5"/>
      <c r="BJ1052" s="5"/>
      <c r="BK1052" s="13"/>
      <c r="BL1052" s="13"/>
      <c r="BM1052" s="13"/>
      <c r="BN1052" s="5"/>
    </row>
    <row r="1053" spans="1:66" s="8" customFormat="1" ht="11.25" hidden="1">
      <c r="A1053" s="39"/>
      <c r="D1053" s="13"/>
      <c r="E1053" s="5"/>
      <c r="F1053" s="5"/>
      <c r="G1053" s="5"/>
      <c r="I1053" s="5"/>
      <c r="J1053" s="5"/>
      <c r="K1053" s="5"/>
      <c r="L1053" s="5"/>
      <c r="M1053" s="7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11"/>
      <c r="AE1053" s="5"/>
      <c r="AF1053" s="5"/>
      <c r="AG1053" s="5"/>
      <c r="AH1053" s="5"/>
      <c r="AI1053" s="5"/>
      <c r="AJ1053" s="5"/>
      <c r="AK1053" s="5"/>
      <c r="AL1053" s="5"/>
      <c r="AM1053" s="5"/>
      <c r="AN1053" s="7"/>
      <c r="AO1053" s="5"/>
      <c r="AP1053" s="7"/>
      <c r="AQ1053" s="5"/>
      <c r="AR1053" s="5"/>
      <c r="AS1053" s="5"/>
      <c r="AT1053" s="5"/>
      <c r="AU1053" s="5"/>
      <c r="AV1053" s="5"/>
      <c r="AW1053" s="5"/>
      <c r="AX1053" s="5"/>
      <c r="AY1053" s="5"/>
      <c r="AZ1053" s="16"/>
      <c r="BA1053" s="16"/>
      <c r="BB1053" s="16"/>
      <c r="BC1053" s="16"/>
      <c r="BD1053" s="5"/>
      <c r="BE1053" s="5"/>
      <c r="BF1053" s="5"/>
      <c r="BG1053" s="5"/>
      <c r="BH1053" s="5"/>
      <c r="BI1053" s="5"/>
      <c r="BJ1053" s="5"/>
      <c r="BK1053" s="13"/>
      <c r="BL1053" s="13"/>
      <c r="BM1053" s="13"/>
      <c r="BN1053" s="5"/>
    </row>
    <row r="1054" spans="1:66" s="8" customFormat="1" ht="11.25" hidden="1">
      <c r="A1054" s="39"/>
      <c r="D1054" s="13"/>
      <c r="E1054" s="5"/>
      <c r="F1054" s="5"/>
      <c r="G1054" s="5"/>
      <c r="I1054" s="5"/>
      <c r="J1054" s="5"/>
      <c r="K1054" s="5"/>
      <c r="L1054" s="5"/>
      <c r="M1054" s="7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11"/>
      <c r="AE1054" s="5"/>
      <c r="AF1054" s="5"/>
      <c r="AG1054" s="5"/>
      <c r="AH1054" s="5"/>
      <c r="AI1054" s="5"/>
      <c r="AJ1054" s="5"/>
      <c r="AK1054" s="5"/>
      <c r="AL1054" s="5"/>
      <c r="AM1054" s="5"/>
      <c r="AN1054" s="7"/>
      <c r="AO1054" s="5"/>
      <c r="AP1054" s="7"/>
      <c r="AQ1054" s="5"/>
      <c r="AR1054" s="5"/>
      <c r="AS1054" s="5"/>
      <c r="AT1054" s="5"/>
      <c r="AU1054" s="5"/>
      <c r="AV1054" s="5"/>
      <c r="AW1054" s="5"/>
      <c r="AX1054" s="5"/>
      <c r="AY1054" s="5"/>
      <c r="AZ1054" s="16"/>
      <c r="BA1054" s="16"/>
      <c r="BB1054" s="16"/>
      <c r="BC1054" s="16"/>
      <c r="BD1054" s="5"/>
      <c r="BE1054" s="5"/>
      <c r="BF1054" s="5"/>
      <c r="BG1054" s="5"/>
      <c r="BH1054" s="5"/>
      <c r="BI1054" s="5"/>
      <c r="BJ1054" s="5"/>
      <c r="BK1054" s="13"/>
      <c r="BL1054" s="13"/>
      <c r="BM1054" s="13"/>
      <c r="BN1054" s="5"/>
    </row>
    <row r="1055" spans="1:66" s="8" customFormat="1" ht="11.25" hidden="1">
      <c r="A1055" s="39"/>
      <c r="D1055" s="13"/>
      <c r="E1055" s="5"/>
      <c r="F1055" s="5"/>
      <c r="G1055" s="5"/>
      <c r="I1055" s="5"/>
      <c r="J1055" s="5"/>
      <c r="K1055" s="5"/>
      <c r="L1055" s="5"/>
      <c r="M1055" s="7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11"/>
      <c r="AE1055" s="5"/>
      <c r="AF1055" s="5"/>
      <c r="AG1055" s="5"/>
      <c r="AH1055" s="5"/>
      <c r="AI1055" s="5"/>
      <c r="AJ1055" s="5"/>
      <c r="AK1055" s="5"/>
      <c r="AL1055" s="5"/>
      <c r="AM1055" s="5"/>
      <c r="AN1055" s="7"/>
      <c r="AO1055" s="5"/>
      <c r="AP1055" s="7"/>
      <c r="AQ1055" s="5"/>
      <c r="AR1055" s="5"/>
      <c r="AS1055" s="5"/>
      <c r="AT1055" s="5"/>
      <c r="AU1055" s="5"/>
      <c r="AV1055" s="5"/>
      <c r="AW1055" s="5"/>
      <c r="AX1055" s="5"/>
      <c r="AY1055" s="5"/>
      <c r="AZ1055" s="16"/>
      <c r="BA1055" s="16"/>
      <c r="BB1055" s="16"/>
      <c r="BC1055" s="16"/>
      <c r="BD1055" s="5"/>
      <c r="BE1055" s="5"/>
      <c r="BF1055" s="5"/>
      <c r="BG1055" s="5"/>
      <c r="BH1055" s="5"/>
      <c r="BI1055" s="5"/>
      <c r="BJ1055" s="5"/>
      <c r="BK1055" s="13"/>
      <c r="BL1055" s="13"/>
      <c r="BM1055" s="13"/>
      <c r="BN1055" s="5"/>
    </row>
    <row r="1056" spans="1:66" s="8" customFormat="1" ht="11.25" hidden="1">
      <c r="A1056" s="39"/>
      <c r="D1056" s="13"/>
      <c r="E1056" s="5"/>
      <c r="F1056" s="5"/>
      <c r="G1056" s="5"/>
      <c r="I1056" s="5"/>
      <c r="J1056" s="5"/>
      <c r="K1056" s="5"/>
      <c r="L1056" s="5"/>
      <c r="M1056" s="7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11"/>
      <c r="AE1056" s="5"/>
      <c r="AF1056" s="5"/>
      <c r="AG1056" s="5"/>
      <c r="AH1056" s="5"/>
      <c r="AI1056" s="5"/>
      <c r="AJ1056" s="5"/>
      <c r="AK1056" s="5"/>
      <c r="AL1056" s="5"/>
      <c r="AM1056" s="5"/>
      <c r="AN1056" s="7"/>
      <c r="AO1056" s="5"/>
      <c r="AP1056" s="7"/>
      <c r="AQ1056" s="5"/>
      <c r="AR1056" s="5"/>
      <c r="AS1056" s="5"/>
      <c r="AT1056" s="5"/>
      <c r="AU1056" s="5"/>
      <c r="AV1056" s="5"/>
      <c r="AW1056" s="5"/>
      <c r="AX1056" s="5"/>
      <c r="AY1056" s="5"/>
      <c r="AZ1056" s="16"/>
      <c r="BA1056" s="16"/>
      <c r="BB1056" s="16"/>
      <c r="BC1056" s="16"/>
      <c r="BD1056" s="5"/>
      <c r="BE1056" s="5"/>
      <c r="BF1056" s="5"/>
      <c r="BG1056" s="5"/>
      <c r="BH1056" s="5"/>
      <c r="BI1056" s="5"/>
      <c r="BJ1056" s="5"/>
      <c r="BK1056" s="13"/>
      <c r="BL1056" s="13"/>
      <c r="BM1056" s="13"/>
      <c r="BN1056" s="5"/>
    </row>
    <row r="1057" spans="1:66" s="8" customFormat="1" ht="11.25" hidden="1">
      <c r="A1057" s="39"/>
      <c r="D1057" s="13"/>
      <c r="E1057" s="5"/>
      <c r="F1057" s="5"/>
      <c r="G1057" s="5"/>
      <c r="I1057" s="5"/>
      <c r="J1057" s="5"/>
      <c r="K1057" s="5"/>
      <c r="L1057" s="5"/>
      <c r="M1057" s="7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11"/>
      <c r="AE1057" s="5"/>
      <c r="AF1057" s="5"/>
      <c r="AG1057" s="5"/>
      <c r="AH1057" s="5"/>
      <c r="AI1057" s="5"/>
      <c r="AJ1057" s="5"/>
      <c r="AK1057" s="5"/>
      <c r="AL1057" s="5"/>
      <c r="AM1057" s="5"/>
      <c r="AN1057" s="7"/>
      <c r="AO1057" s="5"/>
      <c r="AP1057" s="7"/>
      <c r="AQ1057" s="5"/>
      <c r="AR1057" s="5"/>
      <c r="AS1057" s="5"/>
      <c r="AT1057" s="5"/>
      <c r="AU1057" s="5"/>
      <c r="AV1057" s="5"/>
      <c r="AW1057" s="5"/>
      <c r="AX1057" s="5"/>
      <c r="AY1057" s="5"/>
      <c r="AZ1057" s="16"/>
      <c r="BA1057" s="16"/>
      <c r="BB1057" s="16"/>
      <c r="BC1057" s="16"/>
      <c r="BD1057" s="5"/>
      <c r="BE1057" s="5"/>
      <c r="BF1057" s="5"/>
      <c r="BG1057" s="5"/>
      <c r="BH1057" s="5"/>
      <c r="BI1057" s="5"/>
      <c r="BJ1057" s="5"/>
      <c r="BK1057" s="13"/>
      <c r="BL1057" s="13"/>
      <c r="BM1057" s="13"/>
      <c r="BN1057" s="5"/>
    </row>
    <row r="1058" spans="1:66" s="8" customFormat="1" ht="11.25" hidden="1">
      <c r="A1058" s="39"/>
      <c r="D1058" s="13"/>
      <c r="E1058" s="5"/>
      <c r="F1058" s="5"/>
      <c r="G1058" s="5"/>
      <c r="I1058" s="5"/>
      <c r="J1058" s="5"/>
      <c r="K1058" s="5"/>
      <c r="L1058" s="5"/>
      <c r="M1058" s="7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11"/>
      <c r="AE1058" s="5"/>
      <c r="AF1058" s="5"/>
      <c r="AG1058" s="5"/>
      <c r="AH1058" s="5"/>
      <c r="AI1058" s="5"/>
      <c r="AJ1058" s="5"/>
      <c r="AK1058" s="5"/>
      <c r="AL1058" s="5"/>
      <c r="AM1058" s="5"/>
      <c r="AN1058" s="7"/>
      <c r="AO1058" s="5"/>
      <c r="AP1058" s="7"/>
      <c r="AQ1058" s="5"/>
      <c r="AR1058" s="5"/>
      <c r="AS1058" s="5"/>
      <c r="AT1058" s="5"/>
      <c r="AU1058" s="5"/>
      <c r="AV1058" s="5"/>
      <c r="AW1058" s="5"/>
      <c r="AX1058" s="5"/>
      <c r="AY1058" s="5"/>
      <c r="AZ1058" s="16"/>
      <c r="BA1058" s="16"/>
      <c r="BB1058" s="16"/>
      <c r="BC1058" s="16"/>
      <c r="BD1058" s="5"/>
      <c r="BE1058" s="5"/>
      <c r="BF1058" s="5"/>
      <c r="BG1058" s="5"/>
      <c r="BH1058" s="5"/>
      <c r="BI1058" s="5"/>
      <c r="BJ1058" s="5"/>
      <c r="BK1058" s="13"/>
      <c r="BL1058" s="13"/>
      <c r="BM1058" s="13"/>
      <c r="BN1058" s="5"/>
    </row>
    <row r="1059" spans="1:66" s="8" customFormat="1" ht="11.25" hidden="1">
      <c r="A1059" s="39"/>
      <c r="D1059" s="13"/>
      <c r="E1059" s="5"/>
      <c r="F1059" s="5"/>
      <c r="G1059" s="5"/>
      <c r="I1059" s="5"/>
      <c r="J1059" s="5"/>
      <c r="K1059" s="5"/>
      <c r="L1059" s="5"/>
      <c r="M1059" s="7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11"/>
      <c r="AE1059" s="5"/>
      <c r="AF1059" s="5"/>
      <c r="AG1059" s="5"/>
      <c r="AH1059" s="5"/>
      <c r="AI1059" s="5"/>
      <c r="AJ1059" s="5"/>
      <c r="AK1059" s="5"/>
      <c r="AL1059" s="5"/>
      <c r="AM1059" s="5"/>
      <c r="AN1059" s="7"/>
      <c r="AO1059" s="5"/>
      <c r="AP1059" s="7"/>
      <c r="AQ1059" s="5"/>
      <c r="AR1059" s="5"/>
      <c r="AS1059" s="5"/>
      <c r="AT1059" s="5"/>
      <c r="AU1059" s="5"/>
      <c r="AV1059" s="5"/>
      <c r="AW1059" s="5"/>
      <c r="AX1059" s="5"/>
      <c r="AY1059" s="5"/>
      <c r="AZ1059" s="16"/>
      <c r="BA1059" s="16"/>
      <c r="BB1059" s="16"/>
      <c r="BC1059" s="16"/>
      <c r="BD1059" s="5"/>
      <c r="BE1059" s="5"/>
      <c r="BF1059" s="5"/>
      <c r="BG1059" s="5"/>
      <c r="BH1059" s="5"/>
      <c r="BI1059" s="5"/>
      <c r="BJ1059" s="5"/>
      <c r="BK1059" s="13"/>
      <c r="BL1059" s="13"/>
      <c r="BM1059" s="13"/>
      <c r="BN1059" s="5"/>
    </row>
    <row r="1060" spans="1:66" s="8" customFormat="1" ht="11.25" hidden="1">
      <c r="A1060" s="39"/>
      <c r="D1060" s="13"/>
      <c r="E1060" s="5"/>
      <c r="F1060" s="5"/>
      <c r="G1060" s="5"/>
      <c r="I1060" s="5"/>
      <c r="J1060" s="5"/>
      <c r="K1060" s="5"/>
      <c r="L1060" s="5"/>
      <c r="M1060" s="7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11"/>
      <c r="AE1060" s="5"/>
      <c r="AF1060" s="5"/>
      <c r="AG1060" s="5"/>
      <c r="AH1060" s="5"/>
      <c r="AI1060" s="5"/>
      <c r="AJ1060" s="5"/>
      <c r="AK1060" s="5"/>
      <c r="AL1060" s="5"/>
      <c r="AM1060" s="5"/>
      <c r="AN1060" s="7"/>
      <c r="AO1060" s="5"/>
      <c r="AP1060" s="7"/>
      <c r="AQ1060" s="5"/>
      <c r="AR1060" s="5"/>
      <c r="AS1060" s="5"/>
      <c r="AT1060" s="5"/>
      <c r="AU1060" s="5"/>
      <c r="AV1060" s="5"/>
      <c r="AW1060" s="5"/>
      <c r="AX1060" s="5"/>
      <c r="AY1060" s="5"/>
      <c r="AZ1060" s="16"/>
      <c r="BA1060" s="16"/>
      <c r="BB1060" s="16"/>
      <c r="BC1060" s="16"/>
      <c r="BD1060" s="5"/>
      <c r="BE1060" s="5"/>
      <c r="BF1060" s="5"/>
      <c r="BG1060" s="5"/>
      <c r="BH1060" s="5"/>
      <c r="BI1060" s="5"/>
      <c r="BJ1060" s="5"/>
      <c r="BK1060" s="13"/>
      <c r="BL1060" s="13"/>
      <c r="BM1060" s="13"/>
      <c r="BN1060" s="5"/>
    </row>
    <row r="1061" spans="1:66" s="8" customFormat="1" ht="11.25" hidden="1">
      <c r="A1061" s="39"/>
      <c r="D1061" s="13"/>
      <c r="E1061" s="5"/>
      <c r="F1061" s="5"/>
      <c r="G1061" s="5"/>
      <c r="I1061" s="5"/>
      <c r="J1061" s="5"/>
      <c r="K1061" s="5"/>
      <c r="L1061" s="5"/>
      <c r="M1061" s="7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11"/>
      <c r="AE1061" s="5"/>
      <c r="AF1061" s="5"/>
      <c r="AG1061" s="5"/>
      <c r="AH1061" s="5"/>
      <c r="AI1061" s="5"/>
      <c r="AJ1061" s="5"/>
      <c r="AK1061" s="5"/>
      <c r="AL1061" s="5"/>
      <c r="AM1061" s="5"/>
      <c r="AN1061" s="7"/>
      <c r="AO1061" s="5"/>
      <c r="AP1061" s="7"/>
      <c r="AQ1061" s="5"/>
      <c r="AR1061" s="5"/>
      <c r="AS1061" s="5"/>
      <c r="AT1061" s="5"/>
      <c r="AU1061" s="5"/>
      <c r="AV1061" s="5"/>
      <c r="AW1061" s="5"/>
      <c r="AX1061" s="5"/>
      <c r="AY1061" s="5"/>
      <c r="AZ1061" s="16"/>
      <c r="BA1061" s="16"/>
      <c r="BB1061" s="16"/>
      <c r="BC1061" s="16"/>
      <c r="BD1061" s="5"/>
      <c r="BE1061" s="5"/>
      <c r="BF1061" s="5"/>
      <c r="BG1061" s="5"/>
      <c r="BH1061" s="5"/>
      <c r="BI1061" s="5"/>
      <c r="BJ1061" s="5"/>
      <c r="BK1061" s="13"/>
      <c r="BL1061" s="13"/>
      <c r="BM1061" s="13"/>
      <c r="BN1061" s="5"/>
    </row>
    <row r="1062" spans="1:66" s="8" customFormat="1" ht="11.25" hidden="1">
      <c r="A1062" s="39"/>
      <c r="D1062" s="13"/>
      <c r="E1062" s="5"/>
      <c r="F1062" s="5"/>
      <c r="G1062" s="5"/>
      <c r="I1062" s="5"/>
      <c r="J1062" s="5"/>
      <c r="K1062" s="5"/>
      <c r="L1062" s="5"/>
      <c r="M1062" s="7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11"/>
      <c r="AE1062" s="5"/>
      <c r="AF1062" s="5"/>
      <c r="AG1062" s="5"/>
      <c r="AH1062" s="5"/>
      <c r="AI1062" s="5"/>
      <c r="AJ1062" s="5"/>
      <c r="AK1062" s="5"/>
      <c r="AL1062" s="5"/>
      <c r="AM1062" s="5"/>
      <c r="AN1062" s="7"/>
      <c r="AO1062" s="5"/>
      <c r="AP1062" s="7"/>
      <c r="AQ1062" s="5"/>
      <c r="AR1062" s="5"/>
      <c r="AS1062" s="5"/>
      <c r="AT1062" s="5"/>
      <c r="AU1062" s="5"/>
      <c r="AV1062" s="5"/>
      <c r="AW1062" s="5"/>
      <c r="AX1062" s="5"/>
      <c r="AY1062" s="5"/>
      <c r="AZ1062" s="16"/>
      <c r="BA1062" s="16"/>
      <c r="BB1062" s="16"/>
      <c r="BC1062" s="16"/>
      <c r="BD1062" s="5"/>
      <c r="BE1062" s="5"/>
      <c r="BF1062" s="5"/>
      <c r="BG1062" s="5"/>
      <c r="BH1062" s="5"/>
      <c r="BI1062" s="5"/>
      <c r="BJ1062" s="5"/>
      <c r="BK1062" s="13"/>
      <c r="BL1062" s="13"/>
      <c r="BM1062" s="13"/>
      <c r="BN1062" s="5"/>
    </row>
    <row r="1063" spans="1:66" s="8" customFormat="1" ht="11.25" hidden="1">
      <c r="A1063" s="39"/>
      <c r="D1063" s="13"/>
      <c r="E1063" s="5"/>
      <c r="F1063" s="5"/>
      <c r="G1063" s="5"/>
      <c r="I1063" s="5"/>
      <c r="J1063" s="5"/>
      <c r="K1063" s="5"/>
      <c r="L1063" s="5"/>
      <c r="M1063" s="7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11"/>
      <c r="AE1063" s="5"/>
      <c r="AF1063" s="5"/>
      <c r="AG1063" s="5"/>
      <c r="AH1063" s="5"/>
      <c r="AI1063" s="5"/>
      <c r="AJ1063" s="5"/>
      <c r="AK1063" s="5"/>
      <c r="AL1063" s="5"/>
      <c r="AM1063" s="5"/>
      <c r="AN1063" s="7"/>
      <c r="AO1063" s="5"/>
      <c r="AP1063" s="7"/>
      <c r="AQ1063" s="5"/>
      <c r="AR1063" s="5"/>
      <c r="AS1063" s="5"/>
      <c r="AT1063" s="5"/>
      <c r="AU1063" s="5"/>
      <c r="AV1063" s="5"/>
      <c r="AW1063" s="5"/>
      <c r="AX1063" s="5"/>
      <c r="AY1063" s="5"/>
      <c r="AZ1063" s="16"/>
      <c r="BA1063" s="16"/>
      <c r="BB1063" s="16"/>
      <c r="BC1063" s="16"/>
      <c r="BD1063" s="5"/>
      <c r="BE1063" s="5"/>
      <c r="BF1063" s="5"/>
      <c r="BG1063" s="5"/>
      <c r="BH1063" s="5"/>
      <c r="BI1063" s="5"/>
      <c r="BJ1063" s="5"/>
      <c r="BK1063" s="13"/>
      <c r="BL1063" s="13"/>
      <c r="BM1063" s="13"/>
      <c r="BN1063" s="5"/>
    </row>
    <row r="1064" spans="1:66" s="8" customFormat="1" ht="11.25" hidden="1">
      <c r="A1064" s="39"/>
      <c r="D1064" s="13"/>
      <c r="E1064" s="5"/>
      <c r="F1064" s="5"/>
      <c r="G1064" s="5"/>
      <c r="I1064" s="5"/>
      <c r="J1064" s="5"/>
      <c r="K1064" s="5"/>
      <c r="L1064" s="5"/>
      <c r="M1064" s="7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11"/>
      <c r="AE1064" s="5"/>
      <c r="AF1064" s="5"/>
      <c r="AG1064" s="5"/>
      <c r="AH1064" s="5"/>
      <c r="AI1064" s="5"/>
      <c r="AJ1064" s="5"/>
      <c r="AK1064" s="5"/>
      <c r="AL1064" s="5"/>
      <c r="AM1064" s="5"/>
      <c r="AN1064" s="7"/>
      <c r="AO1064" s="5"/>
      <c r="AP1064" s="7"/>
      <c r="AQ1064" s="5"/>
      <c r="AR1064" s="5"/>
      <c r="AS1064" s="5"/>
      <c r="AT1064" s="5"/>
      <c r="AU1064" s="5"/>
      <c r="AV1064" s="5"/>
      <c r="AW1064" s="5"/>
      <c r="AX1064" s="5"/>
      <c r="AY1064" s="5"/>
      <c r="AZ1064" s="16"/>
      <c r="BA1064" s="16"/>
      <c r="BB1064" s="16"/>
      <c r="BC1064" s="16"/>
      <c r="BD1064" s="5"/>
      <c r="BE1064" s="5"/>
      <c r="BF1064" s="5"/>
      <c r="BG1064" s="5"/>
      <c r="BH1064" s="5"/>
      <c r="BI1064" s="5"/>
      <c r="BJ1064" s="5"/>
      <c r="BK1064" s="13"/>
      <c r="BL1064" s="13"/>
      <c r="BM1064" s="13"/>
      <c r="BN1064" s="5"/>
    </row>
    <row r="1065" spans="1:66" s="8" customFormat="1" ht="11.25" hidden="1">
      <c r="A1065" s="39"/>
      <c r="D1065" s="13"/>
      <c r="E1065" s="5"/>
      <c r="F1065" s="5"/>
      <c r="G1065" s="5"/>
      <c r="I1065" s="5"/>
      <c r="J1065" s="5"/>
      <c r="K1065" s="5"/>
      <c r="L1065" s="5"/>
      <c r="M1065" s="7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11"/>
      <c r="AE1065" s="5"/>
      <c r="AF1065" s="5"/>
      <c r="AG1065" s="5"/>
      <c r="AH1065" s="5"/>
      <c r="AI1065" s="5"/>
      <c r="AJ1065" s="5"/>
      <c r="AK1065" s="5"/>
      <c r="AL1065" s="5"/>
      <c r="AM1065" s="5"/>
      <c r="AN1065" s="7"/>
      <c r="AO1065" s="5"/>
      <c r="AP1065" s="7"/>
      <c r="AQ1065" s="5"/>
      <c r="AR1065" s="5"/>
      <c r="AS1065" s="5"/>
      <c r="AT1065" s="5"/>
      <c r="AU1065" s="5"/>
      <c r="AV1065" s="5"/>
      <c r="AW1065" s="5"/>
      <c r="AX1065" s="5"/>
      <c r="AY1065" s="5"/>
      <c r="AZ1065" s="16"/>
      <c r="BA1065" s="16"/>
      <c r="BB1065" s="16"/>
      <c r="BC1065" s="16"/>
      <c r="BD1065" s="5"/>
      <c r="BE1065" s="5"/>
      <c r="BF1065" s="5"/>
      <c r="BG1065" s="5"/>
      <c r="BH1065" s="5"/>
      <c r="BI1065" s="5"/>
      <c r="BJ1065" s="5"/>
      <c r="BK1065" s="13"/>
      <c r="BL1065" s="13"/>
      <c r="BM1065" s="13"/>
      <c r="BN1065" s="5"/>
    </row>
    <row r="1066" spans="1:66" s="8" customFormat="1" ht="11.25" hidden="1">
      <c r="A1066" s="39"/>
      <c r="D1066" s="13"/>
      <c r="E1066" s="5"/>
      <c r="F1066" s="5"/>
      <c r="G1066" s="5"/>
      <c r="I1066" s="5"/>
      <c r="J1066" s="5"/>
      <c r="K1066" s="5"/>
      <c r="L1066" s="5"/>
      <c r="M1066" s="7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11"/>
      <c r="AE1066" s="5"/>
      <c r="AF1066" s="5"/>
      <c r="AG1066" s="5"/>
      <c r="AH1066" s="5"/>
      <c r="AI1066" s="5"/>
      <c r="AJ1066" s="5"/>
      <c r="AK1066" s="5"/>
      <c r="AL1066" s="5"/>
      <c r="AM1066" s="5"/>
      <c r="AN1066" s="7"/>
      <c r="AO1066" s="5"/>
      <c r="AP1066" s="7"/>
      <c r="AQ1066" s="5"/>
      <c r="AR1066" s="5"/>
      <c r="AS1066" s="5"/>
      <c r="AT1066" s="5"/>
      <c r="AU1066" s="5"/>
      <c r="AV1066" s="5"/>
      <c r="AW1066" s="5"/>
      <c r="AX1066" s="5"/>
      <c r="AY1066" s="5"/>
      <c r="AZ1066" s="16"/>
      <c r="BA1066" s="16"/>
      <c r="BB1066" s="16"/>
      <c r="BC1066" s="16"/>
      <c r="BD1066" s="5"/>
      <c r="BE1066" s="5"/>
      <c r="BF1066" s="5"/>
      <c r="BG1066" s="5"/>
      <c r="BH1066" s="5"/>
      <c r="BI1066" s="5"/>
      <c r="BJ1066" s="5"/>
      <c r="BK1066" s="13"/>
      <c r="BL1066" s="13"/>
      <c r="BM1066" s="13"/>
      <c r="BN1066" s="5"/>
    </row>
    <row r="1067" spans="1:66" s="8" customFormat="1" ht="11.25" hidden="1">
      <c r="A1067" s="39"/>
      <c r="D1067" s="13"/>
      <c r="E1067" s="5"/>
      <c r="F1067" s="5"/>
      <c r="G1067" s="5"/>
      <c r="I1067" s="5"/>
      <c r="J1067" s="5"/>
      <c r="K1067" s="5"/>
      <c r="L1067" s="5"/>
      <c r="M1067" s="7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11"/>
      <c r="AE1067" s="5"/>
      <c r="AF1067" s="5"/>
      <c r="AG1067" s="5"/>
      <c r="AH1067" s="5"/>
      <c r="AI1067" s="5"/>
      <c r="AJ1067" s="5"/>
      <c r="AK1067" s="5"/>
      <c r="AL1067" s="5"/>
      <c r="AM1067" s="5"/>
      <c r="AN1067" s="7"/>
      <c r="AO1067" s="5"/>
      <c r="AP1067" s="7"/>
      <c r="AQ1067" s="5"/>
      <c r="AR1067" s="5"/>
      <c r="AS1067" s="5"/>
      <c r="AT1067" s="5"/>
      <c r="AU1067" s="5"/>
      <c r="AV1067" s="5"/>
      <c r="AW1067" s="5"/>
      <c r="AX1067" s="5"/>
      <c r="AY1067" s="5"/>
      <c r="AZ1067" s="16"/>
      <c r="BA1067" s="16"/>
      <c r="BB1067" s="16"/>
      <c r="BC1067" s="16"/>
      <c r="BD1067" s="5"/>
      <c r="BE1067" s="5"/>
      <c r="BF1067" s="5"/>
      <c r="BG1067" s="5"/>
      <c r="BH1067" s="5"/>
      <c r="BI1067" s="5"/>
      <c r="BJ1067" s="5"/>
      <c r="BK1067" s="13"/>
      <c r="BL1067" s="13"/>
      <c r="BM1067" s="13"/>
      <c r="BN1067" s="5"/>
    </row>
    <row r="1068" spans="1:66" s="8" customFormat="1" ht="11.25" hidden="1">
      <c r="A1068" s="39"/>
      <c r="D1068" s="13"/>
      <c r="E1068" s="5"/>
      <c r="F1068" s="5"/>
      <c r="G1068" s="5"/>
      <c r="I1068" s="5"/>
      <c r="J1068" s="5"/>
      <c r="K1068" s="5"/>
      <c r="L1068" s="5"/>
      <c r="M1068" s="7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11"/>
      <c r="AE1068" s="5"/>
      <c r="AF1068" s="5"/>
      <c r="AG1068" s="5"/>
      <c r="AH1068" s="5"/>
      <c r="AI1068" s="5"/>
      <c r="AJ1068" s="5"/>
      <c r="AK1068" s="5"/>
      <c r="AL1068" s="5"/>
      <c r="AM1068" s="5"/>
      <c r="AN1068" s="7"/>
      <c r="AO1068" s="5"/>
      <c r="AP1068" s="7"/>
      <c r="AQ1068" s="5"/>
      <c r="AR1068" s="5"/>
      <c r="AS1068" s="5"/>
      <c r="AT1068" s="5"/>
      <c r="AU1068" s="5"/>
      <c r="AV1068" s="5"/>
      <c r="AW1068" s="5"/>
      <c r="AX1068" s="5"/>
      <c r="AY1068" s="5"/>
      <c r="AZ1068" s="16"/>
      <c r="BA1068" s="16"/>
      <c r="BB1068" s="16"/>
      <c r="BC1068" s="16"/>
      <c r="BD1068" s="5"/>
      <c r="BE1068" s="5"/>
      <c r="BF1068" s="5"/>
      <c r="BG1068" s="5"/>
      <c r="BH1068" s="5"/>
      <c r="BI1068" s="5"/>
      <c r="BJ1068" s="5"/>
      <c r="BK1068" s="13"/>
      <c r="BL1068" s="13"/>
      <c r="BM1068" s="13"/>
      <c r="BN1068" s="5"/>
    </row>
    <row r="1069" spans="1:66" s="8" customFormat="1" ht="11.25" hidden="1">
      <c r="A1069" s="39"/>
      <c r="D1069" s="13"/>
      <c r="E1069" s="5"/>
      <c r="F1069" s="5"/>
      <c r="G1069" s="5"/>
      <c r="I1069" s="5"/>
      <c r="J1069" s="5"/>
      <c r="K1069" s="5"/>
      <c r="L1069" s="5"/>
      <c r="M1069" s="7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11"/>
      <c r="AE1069" s="5"/>
      <c r="AF1069" s="5"/>
      <c r="AG1069" s="5"/>
      <c r="AH1069" s="5"/>
      <c r="AI1069" s="5"/>
      <c r="AJ1069" s="5"/>
      <c r="AK1069" s="5"/>
      <c r="AL1069" s="5"/>
      <c r="AM1069" s="5"/>
      <c r="AN1069" s="7"/>
      <c r="AO1069" s="5"/>
      <c r="AP1069" s="7"/>
      <c r="AQ1069" s="5"/>
      <c r="AR1069" s="5"/>
      <c r="AS1069" s="5"/>
      <c r="AT1069" s="5"/>
      <c r="AU1069" s="5"/>
      <c r="AV1069" s="5"/>
      <c r="AW1069" s="5"/>
      <c r="AX1069" s="5"/>
      <c r="AY1069" s="5"/>
      <c r="AZ1069" s="16"/>
      <c r="BA1069" s="16"/>
      <c r="BB1069" s="16"/>
      <c r="BC1069" s="16"/>
      <c r="BD1069" s="5"/>
      <c r="BE1069" s="5"/>
      <c r="BF1069" s="5"/>
      <c r="BG1069" s="5"/>
      <c r="BH1069" s="5"/>
      <c r="BI1069" s="5"/>
      <c r="BJ1069" s="5"/>
      <c r="BK1069" s="13"/>
      <c r="BL1069" s="13"/>
      <c r="BM1069" s="13"/>
      <c r="BN1069" s="5"/>
    </row>
    <row r="1070" spans="1:66" s="8" customFormat="1" ht="11.25" hidden="1">
      <c r="A1070" s="39"/>
      <c r="D1070" s="13"/>
      <c r="E1070" s="5"/>
      <c r="F1070" s="5"/>
      <c r="G1070" s="5"/>
      <c r="I1070" s="5"/>
      <c r="J1070" s="5"/>
      <c r="K1070" s="5"/>
      <c r="L1070" s="5"/>
      <c r="M1070" s="7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11"/>
      <c r="AE1070" s="5"/>
      <c r="AF1070" s="5"/>
      <c r="AG1070" s="5"/>
      <c r="AH1070" s="5"/>
      <c r="AI1070" s="5"/>
      <c r="AJ1070" s="5"/>
      <c r="AK1070" s="5"/>
      <c r="AL1070" s="5"/>
      <c r="AM1070" s="5"/>
      <c r="AN1070" s="7"/>
      <c r="AO1070" s="5"/>
      <c r="AP1070" s="7"/>
      <c r="AQ1070" s="5"/>
      <c r="AR1070" s="5"/>
      <c r="AS1070" s="5"/>
      <c r="AT1070" s="5"/>
      <c r="AU1070" s="5"/>
      <c r="AV1070" s="5"/>
      <c r="AW1070" s="5"/>
      <c r="AX1070" s="5"/>
      <c r="AY1070" s="5"/>
      <c r="AZ1070" s="16"/>
      <c r="BA1070" s="16"/>
      <c r="BB1070" s="16"/>
      <c r="BC1070" s="16"/>
      <c r="BD1070" s="5"/>
      <c r="BE1070" s="5"/>
      <c r="BF1070" s="5"/>
      <c r="BG1070" s="5"/>
      <c r="BH1070" s="5"/>
      <c r="BI1070" s="5"/>
      <c r="BJ1070" s="5"/>
      <c r="BK1070" s="13"/>
      <c r="BL1070" s="13"/>
      <c r="BM1070" s="13"/>
      <c r="BN1070" s="5"/>
    </row>
    <row r="1071" spans="1:66" s="8" customFormat="1" ht="11.25" hidden="1">
      <c r="A1071" s="39"/>
      <c r="D1071" s="13"/>
      <c r="E1071" s="5"/>
      <c r="F1071" s="5"/>
      <c r="G1071" s="5"/>
      <c r="I1071" s="5"/>
      <c r="J1071" s="5"/>
      <c r="K1071" s="5"/>
      <c r="L1071" s="5"/>
      <c r="M1071" s="7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11"/>
      <c r="AE1071" s="5"/>
      <c r="AF1071" s="5"/>
      <c r="AG1071" s="5"/>
      <c r="AH1071" s="5"/>
      <c r="AI1071" s="5"/>
      <c r="AJ1071" s="5"/>
      <c r="AK1071" s="5"/>
      <c r="AL1071" s="5"/>
      <c r="AM1071" s="5"/>
      <c r="AN1071" s="7"/>
      <c r="AO1071" s="5"/>
      <c r="AP1071" s="7"/>
      <c r="AQ1071" s="5"/>
      <c r="AR1071" s="5"/>
      <c r="AS1071" s="5"/>
      <c r="AT1071" s="5"/>
      <c r="AU1071" s="5"/>
      <c r="AV1071" s="5"/>
      <c r="AW1071" s="5"/>
      <c r="AX1071" s="5"/>
      <c r="AY1071" s="5"/>
      <c r="AZ1071" s="16"/>
      <c r="BA1071" s="16"/>
      <c r="BB1071" s="16"/>
      <c r="BC1071" s="16"/>
      <c r="BD1071" s="5"/>
      <c r="BE1071" s="5"/>
      <c r="BF1071" s="5"/>
      <c r="BG1071" s="5"/>
      <c r="BH1071" s="5"/>
      <c r="BI1071" s="5"/>
      <c r="BJ1071" s="5"/>
      <c r="BK1071" s="13"/>
      <c r="BL1071" s="13"/>
      <c r="BM1071" s="13"/>
      <c r="BN1071" s="5"/>
    </row>
    <row r="1072" spans="1:66" s="8" customFormat="1" ht="11.25" hidden="1">
      <c r="A1072" s="39"/>
      <c r="D1072" s="13"/>
      <c r="E1072" s="5"/>
      <c r="F1072" s="5"/>
      <c r="G1072" s="5"/>
      <c r="I1072" s="5"/>
      <c r="J1072" s="5"/>
      <c r="K1072" s="5"/>
      <c r="L1072" s="5"/>
      <c r="M1072" s="7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11"/>
      <c r="AE1072" s="5"/>
      <c r="AF1072" s="5"/>
      <c r="AG1072" s="5"/>
      <c r="AH1072" s="5"/>
      <c r="AI1072" s="5"/>
      <c r="AJ1072" s="5"/>
      <c r="AK1072" s="5"/>
      <c r="AL1072" s="5"/>
      <c r="AM1072" s="5"/>
      <c r="AN1072" s="7"/>
      <c r="AO1072" s="5"/>
      <c r="AP1072" s="7"/>
      <c r="AQ1072" s="5"/>
      <c r="AR1072" s="5"/>
      <c r="AS1072" s="5"/>
      <c r="AT1072" s="5"/>
      <c r="AU1072" s="5"/>
      <c r="AV1072" s="5"/>
      <c r="AW1072" s="5"/>
      <c r="AX1072" s="5"/>
      <c r="AY1072" s="5"/>
      <c r="AZ1072" s="16"/>
      <c r="BA1072" s="16"/>
      <c r="BB1072" s="16"/>
      <c r="BC1072" s="16"/>
      <c r="BD1072" s="5"/>
      <c r="BE1072" s="5"/>
      <c r="BF1072" s="5"/>
      <c r="BG1072" s="5"/>
      <c r="BH1072" s="5"/>
      <c r="BI1072" s="5"/>
      <c r="BJ1072" s="5"/>
      <c r="BK1072" s="13"/>
      <c r="BL1072" s="13"/>
      <c r="BM1072" s="13"/>
      <c r="BN1072" s="5"/>
    </row>
    <row r="1073" spans="1:66" s="8" customFormat="1" ht="11.25" hidden="1">
      <c r="A1073" s="39"/>
      <c r="D1073" s="13"/>
      <c r="E1073" s="5"/>
      <c r="F1073" s="5"/>
      <c r="G1073" s="5"/>
      <c r="I1073" s="5"/>
      <c r="J1073" s="5"/>
      <c r="K1073" s="5"/>
      <c r="L1073" s="5"/>
      <c r="M1073" s="7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11"/>
      <c r="AE1073" s="5"/>
      <c r="AF1073" s="5"/>
      <c r="AG1073" s="5"/>
      <c r="AH1073" s="5"/>
      <c r="AI1073" s="5"/>
      <c r="AJ1073" s="5"/>
      <c r="AK1073" s="5"/>
      <c r="AL1073" s="5"/>
      <c r="AM1073" s="5"/>
      <c r="AN1073" s="7"/>
      <c r="AO1073" s="5"/>
      <c r="AP1073" s="7"/>
      <c r="AQ1073" s="5"/>
      <c r="AR1073" s="5"/>
      <c r="AS1073" s="5"/>
      <c r="AT1073" s="5"/>
      <c r="AU1073" s="5"/>
      <c r="AV1073" s="5"/>
      <c r="AW1073" s="5"/>
      <c r="AX1073" s="5"/>
      <c r="AY1073" s="5"/>
      <c r="AZ1073" s="16"/>
      <c r="BA1073" s="16"/>
      <c r="BB1073" s="16"/>
      <c r="BC1073" s="16"/>
      <c r="BD1073" s="5"/>
      <c r="BE1073" s="5"/>
      <c r="BF1073" s="5"/>
      <c r="BG1073" s="5"/>
      <c r="BH1073" s="5"/>
      <c r="BI1073" s="5"/>
      <c r="BJ1073" s="5"/>
      <c r="BK1073" s="13"/>
      <c r="BL1073" s="13"/>
      <c r="BM1073" s="13"/>
      <c r="BN1073" s="5"/>
    </row>
    <row r="1074" spans="1:66" s="8" customFormat="1" ht="11.25" hidden="1">
      <c r="A1074" s="39"/>
      <c r="D1074" s="13"/>
      <c r="E1074" s="5"/>
      <c r="F1074" s="5"/>
      <c r="G1074" s="5"/>
      <c r="I1074" s="5"/>
      <c r="J1074" s="5"/>
      <c r="K1074" s="5"/>
      <c r="L1074" s="5"/>
      <c r="M1074" s="7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11"/>
      <c r="AE1074" s="5"/>
      <c r="AF1074" s="5"/>
      <c r="AG1074" s="5"/>
      <c r="AH1074" s="5"/>
      <c r="AI1074" s="5"/>
      <c r="AJ1074" s="5"/>
      <c r="AK1074" s="5"/>
      <c r="AL1074" s="5"/>
      <c r="AM1074" s="5"/>
      <c r="AN1074" s="7"/>
      <c r="AO1074" s="5"/>
      <c r="AP1074" s="7"/>
      <c r="AQ1074" s="5"/>
      <c r="AR1074" s="5"/>
      <c r="AS1074" s="5"/>
      <c r="AT1074" s="5"/>
      <c r="AU1074" s="5"/>
      <c r="AV1074" s="5"/>
      <c r="AW1074" s="5"/>
      <c r="AX1074" s="5"/>
      <c r="AY1074" s="5"/>
      <c r="AZ1074" s="16"/>
      <c r="BA1074" s="16"/>
      <c r="BB1074" s="16"/>
      <c r="BC1074" s="16"/>
      <c r="BD1074" s="5"/>
      <c r="BE1074" s="5"/>
      <c r="BF1074" s="5"/>
      <c r="BG1074" s="5"/>
      <c r="BH1074" s="5"/>
      <c r="BI1074" s="5"/>
      <c r="BJ1074" s="5"/>
      <c r="BK1074" s="13"/>
      <c r="BL1074" s="13"/>
      <c r="BM1074" s="13"/>
      <c r="BN1074" s="5"/>
    </row>
    <row r="1075" spans="1:66" s="8" customFormat="1" ht="11.25" hidden="1">
      <c r="A1075" s="39"/>
      <c r="D1075" s="13"/>
      <c r="E1075" s="5"/>
      <c r="F1075" s="5"/>
      <c r="G1075" s="5"/>
      <c r="I1075" s="5"/>
      <c r="J1075" s="5"/>
      <c r="K1075" s="5"/>
      <c r="L1075" s="5"/>
      <c r="M1075" s="7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11"/>
      <c r="AE1075" s="5"/>
      <c r="AF1075" s="5"/>
      <c r="AG1075" s="5"/>
      <c r="AH1075" s="5"/>
      <c r="AI1075" s="5"/>
      <c r="AJ1075" s="5"/>
      <c r="AK1075" s="5"/>
      <c r="AL1075" s="5"/>
      <c r="AM1075" s="5"/>
      <c r="AN1075" s="7"/>
      <c r="AO1075" s="5"/>
      <c r="AP1075" s="7"/>
      <c r="AQ1075" s="5"/>
      <c r="AR1075" s="5"/>
      <c r="AS1075" s="5"/>
      <c r="AT1075" s="5"/>
      <c r="AU1075" s="5"/>
      <c r="AV1075" s="5"/>
      <c r="AW1075" s="5"/>
      <c r="AX1075" s="5"/>
      <c r="AY1075" s="5"/>
      <c r="AZ1075" s="16"/>
      <c r="BA1075" s="16"/>
      <c r="BB1075" s="16"/>
      <c r="BC1075" s="16"/>
      <c r="BD1075" s="5"/>
      <c r="BE1075" s="5"/>
      <c r="BF1075" s="5"/>
      <c r="BG1075" s="5"/>
      <c r="BH1075" s="5"/>
      <c r="BI1075" s="5"/>
      <c r="BJ1075" s="5"/>
      <c r="BK1075" s="13"/>
      <c r="BL1075" s="13"/>
      <c r="BM1075" s="13"/>
      <c r="BN1075" s="5"/>
    </row>
    <row r="1076" spans="1:66" s="8" customFormat="1" ht="11.25" hidden="1">
      <c r="A1076" s="39"/>
      <c r="D1076" s="13"/>
      <c r="E1076" s="5"/>
      <c r="F1076" s="5"/>
      <c r="G1076" s="5"/>
      <c r="I1076" s="5"/>
      <c r="J1076" s="5"/>
      <c r="K1076" s="5"/>
      <c r="L1076" s="5"/>
      <c r="M1076" s="7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11"/>
      <c r="AE1076" s="5"/>
      <c r="AF1076" s="5"/>
      <c r="AG1076" s="5"/>
      <c r="AH1076" s="5"/>
      <c r="AI1076" s="5"/>
      <c r="AJ1076" s="5"/>
      <c r="AK1076" s="5"/>
      <c r="AL1076" s="5"/>
      <c r="AM1076" s="5"/>
      <c r="AN1076" s="7"/>
      <c r="AO1076" s="5"/>
      <c r="AP1076" s="7"/>
      <c r="AQ1076" s="5"/>
      <c r="AR1076" s="5"/>
      <c r="AS1076" s="5"/>
      <c r="AT1076" s="5"/>
      <c r="AU1076" s="5"/>
      <c r="AV1076" s="5"/>
      <c r="AW1076" s="5"/>
      <c r="AX1076" s="5"/>
      <c r="AY1076" s="5"/>
      <c r="AZ1076" s="16"/>
      <c r="BA1076" s="16"/>
      <c r="BB1076" s="16"/>
      <c r="BC1076" s="16"/>
      <c r="BD1076" s="5"/>
      <c r="BE1076" s="5"/>
      <c r="BF1076" s="5"/>
      <c r="BG1076" s="5"/>
      <c r="BH1076" s="5"/>
      <c r="BI1076" s="5"/>
      <c r="BJ1076" s="5"/>
      <c r="BK1076" s="13"/>
      <c r="BL1076" s="13"/>
      <c r="BM1076" s="13"/>
      <c r="BN1076" s="5"/>
    </row>
    <row r="1077" spans="1:66" s="8" customFormat="1" ht="11.25" hidden="1">
      <c r="A1077" s="39"/>
      <c r="D1077" s="13"/>
      <c r="E1077" s="5"/>
      <c r="F1077" s="5"/>
      <c r="G1077" s="5"/>
      <c r="I1077" s="5"/>
      <c r="J1077" s="5"/>
      <c r="K1077" s="5"/>
      <c r="L1077" s="5"/>
      <c r="M1077" s="7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11"/>
      <c r="AE1077" s="5"/>
      <c r="AF1077" s="5"/>
      <c r="AG1077" s="5"/>
      <c r="AH1077" s="5"/>
      <c r="AI1077" s="5"/>
      <c r="AJ1077" s="5"/>
      <c r="AK1077" s="5"/>
      <c r="AL1077" s="5"/>
      <c r="AM1077" s="5"/>
      <c r="AN1077" s="7"/>
      <c r="AO1077" s="5"/>
      <c r="AP1077" s="7"/>
      <c r="AQ1077" s="5"/>
      <c r="AR1077" s="5"/>
      <c r="AS1077" s="5"/>
      <c r="AT1077" s="5"/>
      <c r="AU1077" s="5"/>
      <c r="AV1077" s="5"/>
      <c r="AW1077" s="5"/>
      <c r="AX1077" s="5"/>
      <c r="AY1077" s="5"/>
      <c r="AZ1077" s="16"/>
      <c r="BA1077" s="16"/>
      <c r="BB1077" s="16"/>
      <c r="BC1077" s="16"/>
      <c r="BD1077" s="5"/>
      <c r="BE1077" s="5"/>
      <c r="BF1077" s="5"/>
      <c r="BG1077" s="5"/>
      <c r="BH1077" s="5"/>
      <c r="BI1077" s="5"/>
      <c r="BJ1077" s="5"/>
      <c r="BK1077" s="13"/>
      <c r="BL1077" s="13"/>
      <c r="BM1077" s="13"/>
      <c r="BN1077" s="5"/>
    </row>
    <row r="1078" spans="1:66" s="8" customFormat="1" ht="11.25" hidden="1">
      <c r="A1078" s="39"/>
      <c r="D1078" s="13"/>
      <c r="E1078" s="5"/>
      <c r="F1078" s="5"/>
      <c r="G1078" s="5"/>
      <c r="I1078" s="5"/>
      <c r="J1078" s="5"/>
      <c r="K1078" s="5"/>
      <c r="L1078" s="5"/>
      <c r="M1078" s="7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11"/>
      <c r="AE1078" s="5"/>
      <c r="AF1078" s="5"/>
      <c r="AG1078" s="5"/>
      <c r="AH1078" s="5"/>
      <c r="AI1078" s="5"/>
      <c r="AJ1078" s="5"/>
      <c r="AK1078" s="5"/>
      <c r="AL1078" s="5"/>
      <c r="AM1078" s="5"/>
      <c r="AN1078" s="7"/>
      <c r="AO1078" s="5"/>
      <c r="AP1078" s="7"/>
      <c r="AQ1078" s="5"/>
      <c r="AR1078" s="5"/>
      <c r="AS1078" s="5"/>
      <c r="AT1078" s="5"/>
      <c r="AU1078" s="5"/>
      <c r="AV1078" s="5"/>
      <c r="AW1078" s="5"/>
      <c r="AX1078" s="5"/>
      <c r="AY1078" s="5"/>
      <c r="AZ1078" s="16"/>
      <c r="BA1078" s="16"/>
      <c r="BB1078" s="16"/>
      <c r="BC1078" s="16"/>
      <c r="BD1078" s="5"/>
      <c r="BE1078" s="5"/>
      <c r="BF1078" s="5"/>
      <c r="BG1078" s="5"/>
      <c r="BH1078" s="5"/>
      <c r="BI1078" s="5"/>
      <c r="BJ1078" s="5"/>
      <c r="BK1078" s="13"/>
      <c r="BL1078" s="13"/>
      <c r="BM1078" s="13"/>
      <c r="BN1078" s="5"/>
    </row>
    <row r="1079" spans="1:66" s="8" customFormat="1" ht="11.25" hidden="1">
      <c r="A1079" s="39"/>
      <c r="D1079" s="13"/>
      <c r="E1079" s="5"/>
      <c r="F1079" s="5"/>
      <c r="G1079" s="5"/>
      <c r="I1079" s="5"/>
      <c r="J1079" s="5"/>
      <c r="K1079" s="5"/>
      <c r="L1079" s="5"/>
      <c r="M1079" s="7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11"/>
      <c r="AE1079" s="5"/>
      <c r="AF1079" s="5"/>
      <c r="AG1079" s="5"/>
      <c r="AH1079" s="5"/>
      <c r="AI1079" s="5"/>
      <c r="AJ1079" s="5"/>
      <c r="AK1079" s="5"/>
      <c r="AL1079" s="5"/>
      <c r="AM1079" s="5"/>
      <c r="AN1079" s="7"/>
      <c r="AO1079" s="5"/>
      <c r="AP1079" s="7"/>
      <c r="AQ1079" s="5"/>
      <c r="AR1079" s="5"/>
      <c r="AS1079" s="5"/>
      <c r="AT1079" s="5"/>
      <c r="AU1079" s="5"/>
      <c r="AV1079" s="5"/>
      <c r="AW1079" s="5"/>
      <c r="AX1079" s="5"/>
      <c r="AY1079" s="5"/>
      <c r="AZ1079" s="16"/>
      <c r="BA1079" s="16"/>
      <c r="BB1079" s="16"/>
      <c r="BC1079" s="16"/>
      <c r="BD1079" s="5"/>
      <c r="BE1079" s="5"/>
      <c r="BF1079" s="5"/>
      <c r="BG1079" s="5"/>
      <c r="BH1079" s="5"/>
      <c r="BI1079" s="5"/>
      <c r="BJ1079" s="5"/>
      <c r="BK1079" s="13"/>
      <c r="BL1079" s="13"/>
      <c r="BM1079" s="13"/>
      <c r="BN1079" s="5"/>
    </row>
    <row r="1080" spans="1:66" s="8" customFormat="1" ht="11.25" hidden="1">
      <c r="A1080" s="39"/>
      <c r="D1080" s="13"/>
      <c r="E1080" s="5"/>
      <c r="F1080" s="5"/>
      <c r="G1080" s="5"/>
      <c r="I1080" s="5"/>
      <c r="J1080" s="5"/>
      <c r="K1080" s="5"/>
      <c r="L1080" s="5"/>
      <c r="M1080" s="7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11"/>
      <c r="AE1080" s="5"/>
      <c r="AF1080" s="5"/>
      <c r="AG1080" s="5"/>
      <c r="AH1080" s="5"/>
      <c r="AI1080" s="5"/>
      <c r="AJ1080" s="5"/>
      <c r="AK1080" s="5"/>
      <c r="AL1080" s="5"/>
      <c r="AM1080" s="5"/>
      <c r="AN1080" s="7"/>
      <c r="AO1080" s="5"/>
      <c r="AP1080" s="7"/>
      <c r="AQ1080" s="5"/>
      <c r="AR1080" s="5"/>
      <c r="AS1080" s="5"/>
      <c r="AT1080" s="5"/>
      <c r="AU1080" s="5"/>
      <c r="AV1080" s="5"/>
      <c r="AW1080" s="5"/>
      <c r="AX1080" s="5"/>
      <c r="AY1080" s="5"/>
      <c r="AZ1080" s="16"/>
      <c r="BA1080" s="16"/>
      <c r="BB1080" s="16"/>
      <c r="BC1080" s="16"/>
      <c r="BD1080" s="5"/>
      <c r="BE1080" s="5"/>
      <c r="BF1080" s="5"/>
      <c r="BG1080" s="5"/>
      <c r="BH1080" s="5"/>
      <c r="BI1080" s="5"/>
      <c r="BJ1080" s="5"/>
      <c r="BK1080" s="13"/>
      <c r="BL1080" s="13"/>
      <c r="BM1080" s="13"/>
      <c r="BN1080" s="5"/>
    </row>
    <row r="1081" spans="1:66" s="8" customFormat="1" ht="11.25" hidden="1">
      <c r="A1081" s="39"/>
      <c r="D1081" s="13"/>
      <c r="E1081" s="5"/>
      <c r="F1081" s="5"/>
      <c r="G1081" s="5"/>
      <c r="I1081" s="5"/>
      <c r="J1081" s="5"/>
      <c r="K1081" s="5"/>
      <c r="L1081" s="5"/>
      <c r="M1081" s="7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11"/>
      <c r="AE1081" s="5"/>
      <c r="AF1081" s="5"/>
      <c r="AG1081" s="5"/>
      <c r="AH1081" s="5"/>
      <c r="AI1081" s="5"/>
      <c r="AJ1081" s="5"/>
      <c r="AK1081" s="5"/>
      <c r="AL1081" s="5"/>
      <c r="AM1081" s="5"/>
      <c r="AN1081" s="7"/>
      <c r="AO1081" s="5"/>
      <c r="AP1081" s="7"/>
      <c r="AQ1081" s="5"/>
      <c r="AR1081" s="5"/>
      <c r="AS1081" s="5"/>
      <c r="AT1081" s="5"/>
      <c r="AU1081" s="5"/>
      <c r="AV1081" s="5"/>
      <c r="AW1081" s="5"/>
      <c r="AX1081" s="5"/>
      <c r="AY1081" s="5"/>
      <c r="AZ1081" s="16"/>
      <c r="BA1081" s="16"/>
      <c r="BB1081" s="16"/>
      <c r="BC1081" s="16"/>
      <c r="BD1081" s="5"/>
      <c r="BE1081" s="5"/>
      <c r="BF1081" s="5"/>
      <c r="BG1081" s="5"/>
      <c r="BH1081" s="5"/>
      <c r="BI1081" s="5"/>
      <c r="BJ1081" s="5"/>
      <c r="BK1081" s="13"/>
      <c r="BL1081" s="13"/>
      <c r="BM1081" s="13"/>
      <c r="BN1081" s="5"/>
    </row>
    <row r="1082" spans="1:66" s="8" customFormat="1" ht="11.25" hidden="1">
      <c r="A1082" s="39"/>
      <c r="D1082" s="13"/>
      <c r="E1082" s="5"/>
      <c r="F1082" s="5"/>
      <c r="G1082" s="5"/>
      <c r="I1082" s="5"/>
      <c r="J1082" s="5"/>
      <c r="K1082" s="5"/>
      <c r="L1082" s="5"/>
      <c r="M1082" s="7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11"/>
      <c r="AE1082" s="5"/>
      <c r="AF1082" s="5"/>
      <c r="AG1082" s="5"/>
      <c r="AH1082" s="5"/>
      <c r="AI1082" s="5"/>
      <c r="AJ1082" s="5"/>
      <c r="AK1082" s="5"/>
      <c r="AL1082" s="5"/>
      <c r="AM1082" s="5"/>
      <c r="AN1082" s="7"/>
      <c r="AO1082" s="5"/>
      <c r="AP1082" s="7"/>
      <c r="AQ1082" s="5"/>
      <c r="AR1082" s="5"/>
      <c r="AS1082" s="5"/>
      <c r="AT1082" s="5"/>
      <c r="AU1082" s="5"/>
      <c r="AV1082" s="5"/>
      <c r="AW1082" s="5"/>
      <c r="AX1082" s="5"/>
      <c r="AY1082" s="5"/>
      <c r="AZ1082" s="16"/>
      <c r="BA1082" s="16"/>
      <c r="BB1082" s="16"/>
      <c r="BC1082" s="16"/>
      <c r="BD1082" s="5"/>
      <c r="BE1082" s="5"/>
      <c r="BF1082" s="5"/>
      <c r="BG1082" s="5"/>
      <c r="BH1082" s="5"/>
      <c r="BI1082" s="5"/>
      <c r="BJ1082" s="5"/>
      <c r="BK1082" s="13"/>
      <c r="BL1082" s="13"/>
      <c r="BM1082" s="13"/>
      <c r="BN1082" s="5"/>
    </row>
    <row r="1083" spans="1:66" s="8" customFormat="1" ht="11.25" hidden="1">
      <c r="A1083" s="39"/>
      <c r="D1083" s="13"/>
      <c r="E1083" s="5"/>
      <c r="F1083" s="5"/>
      <c r="G1083" s="5"/>
      <c r="I1083" s="5"/>
      <c r="J1083" s="5"/>
      <c r="K1083" s="5"/>
      <c r="L1083" s="5"/>
      <c r="M1083" s="7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11"/>
      <c r="AE1083" s="5"/>
      <c r="AF1083" s="5"/>
      <c r="AG1083" s="5"/>
      <c r="AH1083" s="5"/>
      <c r="AI1083" s="5"/>
      <c r="AJ1083" s="5"/>
      <c r="AK1083" s="5"/>
      <c r="AL1083" s="5"/>
      <c r="AM1083" s="5"/>
      <c r="AN1083" s="7"/>
      <c r="AO1083" s="5"/>
      <c r="AP1083" s="7"/>
      <c r="AQ1083" s="5"/>
      <c r="AR1083" s="5"/>
      <c r="AS1083" s="5"/>
      <c r="AT1083" s="5"/>
      <c r="AU1083" s="5"/>
      <c r="AV1083" s="5"/>
      <c r="AW1083" s="5"/>
      <c r="AX1083" s="5"/>
      <c r="AY1083" s="5"/>
      <c r="AZ1083" s="16"/>
      <c r="BA1083" s="16"/>
      <c r="BB1083" s="16"/>
      <c r="BC1083" s="16"/>
      <c r="BD1083" s="5"/>
      <c r="BE1083" s="5"/>
      <c r="BF1083" s="5"/>
      <c r="BG1083" s="5"/>
      <c r="BH1083" s="5"/>
      <c r="BI1083" s="5"/>
      <c r="BJ1083" s="5"/>
      <c r="BK1083" s="13"/>
      <c r="BL1083" s="13"/>
      <c r="BM1083" s="13"/>
      <c r="BN1083" s="5"/>
    </row>
    <row r="1084" spans="1:66" s="8" customFormat="1" ht="11.25" hidden="1">
      <c r="A1084" s="39"/>
      <c r="D1084" s="13"/>
      <c r="E1084" s="5"/>
      <c r="F1084" s="5"/>
      <c r="G1084" s="5"/>
      <c r="I1084" s="5"/>
      <c r="J1084" s="5"/>
      <c r="K1084" s="5"/>
      <c r="L1084" s="5"/>
      <c r="M1084" s="7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11"/>
      <c r="AE1084" s="5"/>
      <c r="AF1084" s="5"/>
      <c r="AG1084" s="5"/>
      <c r="AH1084" s="5"/>
      <c r="AI1084" s="5"/>
      <c r="AJ1084" s="5"/>
      <c r="AK1084" s="5"/>
      <c r="AL1084" s="5"/>
      <c r="AM1084" s="5"/>
      <c r="AN1084" s="7"/>
      <c r="AO1084" s="5"/>
      <c r="AP1084" s="7"/>
      <c r="AQ1084" s="5"/>
      <c r="AR1084" s="5"/>
      <c r="AS1084" s="5"/>
      <c r="AT1084" s="5"/>
      <c r="AU1084" s="5"/>
      <c r="AV1084" s="5"/>
      <c r="AW1084" s="5"/>
      <c r="AX1084" s="5"/>
      <c r="AY1084" s="5"/>
      <c r="AZ1084" s="16"/>
      <c r="BA1084" s="16"/>
      <c r="BB1084" s="16"/>
      <c r="BC1084" s="16"/>
      <c r="BD1084" s="5"/>
      <c r="BE1084" s="5"/>
      <c r="BF1084" s="5"/>
      <c r="BG1084" s="5"/>
      <c r="BH1084" s="5"/>
      <c r="BI1084" s="5"/>
      <c r="BJ1084" s="5"/>
      <c r="BK1084" s="13"/>
      <c r="BL1084" s="13"/>
      <c r="BM1084" s="13"/>
      <c r="BN1084" s="5"/>
    </row>
    <row r="1085" spans="1:66" s="8" customFormat="1" ht="11.25" hidden="1">
      <c r="A1085" s="39"/>
      <c r="D1085" s="13"/>
      <c r="E1085" s="5"/>
      <c r="F1085" s="5"/>
      <c r="G1085" s="5"/>
      <c r="I1085" s="5"/>
      <c r="J1085" s="5"/>
      <c r="K1085" s="5"/>
      <c r="L1085" s="5"/>
      <c r="M1085" s="7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11"/>
      <c r="AE1085" s="5"/>
      <c r="AF1085" s="5"/>
      <c r="AG1085" s="5"/>
      <c r="AH1085" s="5"/>
      <c r="AI1085" s="5"/>
      <c r="AJ1085" s="5"/>
      <c r="AK1085" s="5"/>
      <c r="AL1085" s="5"/>
      <c r="AM1085" s="5"/>
      <c r="AN1085" s="7"/>
      <c r="AO1085" s="5"/>
      <c r="AP1085" s="7"/>
      <c r="AQ1085" s="5"/>
      <c r="AR1085" s="5"/>
      <c r="AS1085" s="5"/>
      <c r="AT1085" s="5"/>
      <c r="AU1085" s="5"/>
      <c r="AV1085" s="5"/>
      <c r="AW1085" s="5"/>
      <c r="AX1085" s="5"/>
      <c r="AY1085" s="5"/>
      <c r="AZ1085" s="16"/>
      <c r="BA1085" s="16"/>
      <c r="BB1085" s="16"/>
      <c r="BC1085" s="16"/>
      <c r="BD1085" s="5"/>
      <c r="BE1085" s="5"/>
      <c r="BF1085" s="5"/>
      <c r="BG1085" s="5"/>
      <c r="BH1085" s="5"/>
      <c r="BI1085" s="5"/>
      <c r="BJ1085" s="5"/>
      <c r="BK1085" s="13"/>
      <c r="BL1085" s="13"/>
      <c r="BM1085" s="13"/>
      <c r="BN1085" s="5"/>
    </row>
    <row r="1086" spans="1:66" s="8" customFormat="1" ht="11.25" hidden="1">
      <c r="A1086" s="39"/>
      <c r="D1086" s="13"/>
      <c r="E1086" s="5"/>
      <c r="F1086" s="5"/>
      <c r="G1086" s="5"/>
      <c r="I1086" s="5"/>
      <c r="J1086" s="5"/>
      <c r="K1086" s="5"/>
      <c r="L1086" s="5"/>
      <c r="M1086" s="7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11"/>
      <c r="AE1086" s="5"/>
      <c r="AF1086" s="5"/>
      <c r="AG1086" s="5"/>
      <c r="AH1086" s="5"/>
      <c r="AI1086" s="5"/>
      <c r="AJ1086" s="5"/>
      <c r="AK1086" s="5"/>
      <c r="AL1086" s="5"/>
      <c r="AM1086" s="5"/>
      <c r="AN1086" s="7"/>
      <c r="AO1086" s="5"/>
      <c r="AP1086" s="7"/>
      <c r="AQ1086" s="5"/>
      <c r="AR1086" s="5"/>
      <c r="AS1086" s="5"/>
      <c r="AT1086" s="5"/>
      <c r="AU1086" s="5"/>
      <c r="AV1086" s="5"/>
      <c r="AW1086" s="5"/>
      <c r="AX1086" s="5"/>
      <c r="AY1086" s="5"/>
      <c r="AZ1086" s="16"/>
      <c r="BA1086" s="16"/>
      <c r="BB1086" s="16"/>
      <c r="BC1086" s="16"/>
      <c r="BD1086" s="5"/>
      <c r="BE1086" s="5"/>
      <c r="BF1086" s="5"/>
      <c r="BG1086" s="5"/>
      <c r="BH1086" s="5"/>
      <c r="BI1086" s="5"/>
      <c r="BJ1086" s="5"/>
      <c r="BK1086" s="13"/>
      <c r="BL1086" s="13"/>
      <c r="BM1086" s="13"/>
      <c r="BN1086" s="5"/>
    </row>
    <row r="1087" spans="1:66" s="8" customFormat="1" ht="11.25" hidden="1">
      <c r="A1087" s="39"/>
      <c r="D1087" s="13"/>
      <c r="E1087" s="5"/>
      <c r="F1087" s="5"/>
      <c r="G1087" s="5"/>
      <c r="I1087" s="5"/>
      <c r="J1087" s="5"/>
      <c r="K1087" s="5"/>
      <c r="L1087" s="5"/>
      <c r="M1087" s="7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11"/>
      <c r="AE1087" s="5"/>
      <c r="AF1087" s="5"/>
      <c r="AG1087" s="5"/>
      <c r="AH1087" s="5"/>
      <c r="AI1087" s="5"/>
      <c r="AJ1087" s="5"/>
      <c r="AK1087" s="5"/>
      <c r="AL1087" s="5"/>
      <c r="AM1087" s="5"/>
      <c r="AN1087" s="7"/>
      <c r="AO1087" s="5"/>
      <c r="AP1087" s="7"/>
      <c r="AQ1087" s="5"/>
      <c r="AR1087" s="5"/>
      <c r="AS1087" s="5"/>
      <c r="AT1087" s="5"/>
      <c r="AU1087" s="5"/>
      <c r="AV1087" s="5"/>
      <c r="AW1087" s="5"/>
      <c r="AX1087" s="5"/>
      <c r="AY1087" s="5"/>
      <c r="AZ1087" s="16"/>
      <c r="BA1087" s="16"/>
      <c r="BB1087" s="16"/>
      <c r="BC1087" s="16"/>
      <c r="BD1087" s="5"/>
      <c r="BE1087" s="5"/>
      <c r="BF1087" s="5"/>
      <c r="BG1087" s="5"/>
      <c r="BH1087" s="5"/>
      <c r="BI1087" s="5"/>
      <c r="BJ1087" s="5"/>
      <c r="BK1087" s="13"/>
      <c r="BL1087" s="13"/>
      <c r="BM1087" s="13"/>
      <c r="BN1087" s="5"/>
    </row>
    <row r="1088" spans="1:66" s="8" customFormat="1" ht="11.25" hidden="1">
      <c r="A1088" s="39"/>
      <c r="D1088" s="13"/>
      <c r="E1088" s="5"/>
      <c r="F1088" s="5"/>
      <c r="G1088" s="5"/>
      <c r="I1088" s="5"/>
      <c r="J1088" s="5"/>
      <c r="K1088" s="5"/>
      <c r="L1088" s="5"/>
      <c r="M1088" s="7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11"/>
      <c r="AE1088" s="5"/>
      <c r="AF1088" s="5"/>
      <c r="AG1088" s="5"/>
      <c r="AH1088" s="5"/>
      <c r="AI1088" s="5"/>
      <c r="AJ1088" s="5"/>
      <c r="AK1088" s="5"/>
      <c r="AL1088" s="5"/>
      <c r="AM1088" s="5"/>
      <c r="AN1088" s="7"/>
      <c r="AO1088" s="5"/>
      <c r="AP1088" s="7"/>
      <c r="AQ1088" s="5"/>
      <c r="AR1088" s="5"/>
      <c r="AS1088" s="5"/>
      <c r="AT1088" s="5"/>
      <c r="AU1088" s="5"/>
      <c r="AV1088" s="5"/>
      <c r="AW1088" s="5"/>
      <c r="AX1088" s="5"/>
      <c r="AY1088" s="5"/>
      <c r="AZ1088" s="16"/>
      <c r="BA1088" s="16"/>
      <c r="BB1088" s="16"/>
      <c r="BC1088" s="16"/>
      <c r="BD1088" s="5"/>
      <c r="BE1088" s="5"/>
      <c r="BF1088" s="5"/>
      <c r="BG1088" s="5"/>
      <c r="BH1088" s="5"/>
      <c r="BI1088" s="5"/>
      <c r="BJ1088" s="5"/>
      <c r="BK1088" s="13"/>
      <c r="BL1088" s="13"/>
      <c r="BM1088" s="13"/>
      <c r="BN1088" s="5"/>
    </row>
    <row r="1089" spans="1:66" s="8" customFormat="1" ht="11.25" hidden="1">
      <c r="A1089" s="39"/>
      <c r="D1089" s="13"/>
      <c r="E1089" s="5"/>
      <c r="F1089" s="5"/>
      <c r="G1089" s="5"/>
      <c r="I1089" s="5"/>
      <c r="J1089" s="5"/>
      <c r="K1089" s="5"/>
      <c r="L1089" s="5"/>
      <c r="M1089" s="7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11"/>
      <c r="AE1089" s="5"/>
      <c r="AF1089" s="5"/>
      <c r="AG1089" s="5"/>
      <c r="AH1089" s="5"/>
      <c r="AI1089" s="5"/>
      <c r="AJ1089" s="5"/>
      <c r="AK1089" s="5"/>
      <c r="AL1089" s="5"/>
      <c r="AM1089" s="5"/>
      <c r="AN1089" s="7"/>
      <c r="AO1089" s="5"/>
      <c r="AP1089" s="7"/>
      <c r="AQ1089" s="5"/>
      <c r="AR1089" s="5"/>
      <c r="AS1089" s="5"/>
      <c r="AT1089" s="5"/>
      <c r="AU1089" s="5"/>
      <c r="AV1089" s="5"/>
      <c r="AW1089" s="5"/>
      <c r="AX1089" s="5"/>
      <c r="AY1089" s="5"/>
      <c r="AZ1089" s="16"/>
      <c r="BA1089" s="16"/>
      <c r="BB1089" s="16"/>
      <c r="BC1089" s="16"/>
      <c r="BD1089" s="5"/>
      <c r="BE1089" s="5"/>
      <c r="BF1089" s="5"/>
      <c r="BG1089" s="5"/>
      <c r="BH1089" s="5"/>
      <c r="BI1089" s="5"/>
      <c r="BJ1089" s="5"/>
      <c r="BK1089" s="13"/>
      <c r="BL1089" s="13"/>
      <c r="BM1089" s="13"/>
      <c r="BN1089" s="5"/>
    </row>
    <row r="1090" spans="1:66" s="8" customFormat="1" ht="11.25" hidden="1">
      <c r="A1090" s="39"/>
      <c r="D1090" s="13"/>
      <c r="E1090" s="5"/>
      <c r="F1090" s="5"/>
      <c r="G1090" s="5"/>
      <c r="I1090" s="5"/>
      <c r="J1090" s="5"/>
      <c r="K1090" s="5"/>
      <c r="L1090" s="5"/>
      <c r="M1090" s="7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11"/>
      <c r="AE1090" s="5"/>
      <c r="AF1090" s="5"/>
      <c r="AG1090" s="5"/>
      <c r="AH1090" s="5"/>
      <c r="AI1090" s="5"/>
      <c r="AJ1090" s="5"/>
      <c r="AK1090" s="5"/>
      <c r="AL1090" s="5"/>
      <c r="AM1090" s="5"/>
      <c r="AN1090" s="7"/>
      <c r="AO1090" s="5"/>
      <c r="AP1090" s="7"/>
      <c r="AQ1090" s="5"/>
      <c r="AR1090" s="5"/>
      <c r="AS1090" s="5"/>
      <c r="AT1090" s="5"/>
      <c r="AU1090" s="5"/>
      <c r="AV1090" s="5"/>
      <c r="AW1090" s="5"/>
      <c r="AX1090" s="5"/>
      <c r="AY1090" s="5"/>
      <c r="AZ1090" s="16"/>
      <c r="BA1090" s="16"/>
      <c r="BB1090" s="16"/>
      <c r="BC1090" s="16"/>
      <c r="BD1090" s="5"/>
      <c r="BE1090" s="5"/>
      <c r="BF1090" s="5"/>
      <c r="BG1090" s="5"/>
      <c r="BH1090" s="5"/>
      <c r="BI1090" s="5"/>
      <c r="BJ1090" s="5"/>
      <c r="BK1090" s="13"/>
      <c r="BL1090" s="13"/>
      <c r="BM1090" s="13"/>
      <c r="BN1090" s="5"/>
    </row>
    <row r="1091" spans="1:66" s="8" customFormat="1" ht="11.25" hidden="1">
      <c r="A1091" s="39"/>
      <c r="D1091" s="13"/>
      <c r="E1091" s="5"/>
      <c r="F1091" s="5"/>
      <c r="G1091" s="5"/>
      <c r="I1091" s="5"/>
      <c r="J1091" s="5"/>
      <c r="K1091" s="5"/>
      <c r="L1091" s="5"/>
      <c r="M1091" s="7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11"/>
      <c r="AE1091" s="5"/>
      <c r="AF1091" s="5"/>
      <c r="AG1091" s="5"/>
      <c r="AH1091" s="5"/>
      <c r="AI1091" s="5"/>
      <c r="AJ1091" s="5"/>
      <c r="AK1091" s="5"/>
      <c r="AL1091" s="5"/>
      <c r="AM1091" s="5"/>
      <c r="AN1091" s="7"/>
      <c r="AO1091" s="5"/>
      <c r="AP1091" s="7"/>
      <c r="AQ1091" s="5"/>
      <c r="AR1091" s="5"/>
      <c r="AS1091" s="5"/>
      <c r="AT1091" s="5"/>
      <c r="AU1091" s="5"/>
      <c r="AV1091" s="5"/>
      <c r="AW1091" s="5"/>
      <c r="AX1091" s="5"/>
      <c r="AY1091" s="5"/>
      <c r="AZ1091" s="16"/>
      <c r="BA1091" s="16"/>
      <c r="BB1091" s="16"/>
      <c r="BC1091" s="16"/>
      <c r="BD1091" s="5"/>
      <c r="BE1091" s="5"/>
      <c r="BF1091" s="5"/>
      <c r="BG1091" s="5"/>
      <c r="BH1091" s="5"/>
      <c r="BI1091" s="5"/>
      <c r="BJ1091" s="5"/>
      <c r="BK1091" s="13"/>
      <c r="BL1091" s="13"/>
      <c r="BM1091" s="13"/>
      <c r="BN1091" s="5"/>
    </row>
    <row r="1092" spans="1:66" s="8" customFormat="1" ht="11.25" hidden="1">
      <c r="A1092" s="39"/>
      <c r="D1092" s="13"/>
      <c r="E1092" s="5"/>
      <c r="F1092" s="5"/>
      <c r="G1092" s="5"/>
      <c r="I1092" s="5"/>
      <c r="J1092" s="5"/>
      <c r="K1092" s="5"/>
      <c r="L1092" s="5"/>
      <c r="M1092" s="7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11"/>
      <c r="AE1092" s="5"/>
      <c r="AF1092" s="5"/>
      <c r="AG1092" s="5"/>
      <c r="AH1092" s="5"/>
      <c r="AI1092" s="5"/>
      <c r="AJ1092" s="5"/>
      <c r="AK1092" s="5"/>
      <c r="AL1092" s="5"/>
      <c r="AM1092" s="5"/>
      <c r="AN1092" s="7"/>
      <c r="AO1092" s="5"/>
      <c r="AP1092" s="7"/>
      <c r="AQ1092" s="5"/>
      <c r="AR1092" s="5"/>
      <c r="AS1092" s="5"/>
      <c r="AT1092" s="5"/>
      <c r="AU1092" s="5"/>
      <c r="AV1092" s="5"/>
      <c r="AW1092" s="5"/>
      <c r="AX1092" s="5"/>
      <c r="AY1092" s="5"/>
      <c r="AZ1092" s="16"/>
      <c r="BA1092" s="16"/>
      <c r="BB1092" s="16"/>
      <c r="BC1092" s="16"/>
      <c r="BD1092" s="5"/>
      <c r="BE1092" s="5"/>
      <c r="BF1092" s="5"/>
      <c r="BG1092" s="5"/>
      <c r="BH1092" s="5"/>
      <c r="BI1092" s="5"/>
      <c r="BJ1092" s="5"/>
      <c r="BK1092" s="13"/>
      <c r="BL1092" s="13"/>
      <c r="BM1092" s="13"/>
      <c r="BN1092" s="5"/>
    </row>
    <row r="1093" spans="1:66" s="8" customFormat="1" ht="11.25" hidden="1">
      <c r="A1093" s="39"/>
      <c r="D1093" s="13"/>
      <c r="E1093" s="5"/>
      <c r="F1093" s="5"/>
      <c r="G1093" s="5"/>
      <c r="I1093" s="5"/>
      <c r="J1093" s="5"/>
      <c r="K1093" s="5"/>
      <c r="L1093" s="5"/>
      <c r="M1093" s="7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11"/>
      <c r="AE1093" s="5"/>
      <c r="AF1093" s="5"/>
      <c r="AG1093" s="5"/>
      <c r="AH1093" s="5"/>
      <c r="AI1093" s="5"/>
      <c r="AJ1093" s="5"/>
      <c r="AK1093" s="5"/>
      <c r="AL1093" s="5"/>
      <c r="AM1093" s="5"/>
      <c r="AN1093" s="7"/>
      <c r="AO1093" s="5"/>
      <c r="AP1093" s="7"/>
      <c r="AQ1093" s="5"/>
      <c r="AR1093" s="5"/>
      <c r="AS1093" s="5"/>
      <c r="AT1093" s="5"/>
      <c r="AU1093" s="5"/>
      <c r="AV1093" s="5"/>
      <c r="AW1093" s="5"/>
      <c r="AX1093" s="5"/>
      <c r="AY1093" s="5"/>
      <c r="AZ1093" s="16"/>
      <c r="BA1093" s="16"/>
      <c r="BB1093" s="16"/>
      <c r="BC1093" s="16"/>
      <c r="BD1093" s="5"/>
      <c r="BE1093" s="5"/>
      <c r="BF1093" s="5"/>
      <c r="BG1093" s="5"/>
      <c r="BH1093" s="5"/>
      <c r="BI1093" s="5"/>
      <c r="BJ1093" s="5"/>
      <c r="BK1093" s="13"/>
      <c r="BL1093" s="13"/>
      <c r="BM1093" s="13"/>
      <c r="BN1093" s="5"/>
    </row>
    <row r="1094" spans="1:66" s="8" customFormat="1" ht="11.25" hidden="1">
      <c r="A1094" s="39"/>
      <c r="D1094" s="13"/>
      <c r="E1094" s="5"/>
      <c r="F1094" s="5"/>
      <c r="G1094" s="5"/>
      <c r="I1094" s="5"/>
      <c r="J1094" s="5"/>
      <c r="K1094" s="5"/>
      <c r="L1094" s="5"/>
      <c r="M1094" s="7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11"/>
      <c r="AE1094" s="5"/>
      <c r="AF1094" s="5"/>
      <c r="AG1094" s="5"/>
      <c r="AH1094" s="5"/>
      <c r="AI1094" s="5"/>
      <c r="AJ1094" s="5"/>
      <c r="AK1094" s="5"/>
      <c r="AL1094" s="5"/>
      <c r="AM1094" s="5"/>
      <c r="AN1094" s="7"/>
      <c r="AO1094" s="5"/>
      <c r="AP1094" s="7"/>
      <c r="AQ1094" s="5"/>
      <c r="AR1094" s="5"/>
      <c r="AS1094" s="5"/>
      <c r="AT1094" s="5"/>
      <c r="AU1094" s="5"/>
      <c r="AV1094" s="5"/>
      <c r="AW1094" s="5"/>
      <c r="AX1094" s="5"/>
      <c r="AY1094" s="5"/>
      <c r="AZ1094" s="16"/>
      <c r="BA1094" s="16"/>
      <c r="BB1094" s="16"/>
      <c r="BC1094" s="16"/>
      <c r="BD1094" s="5"/>
      <c r="BE1094" s="5"/>
      <c r="BF1094" s="5"/>
      <c r="BG1094" s="5"/>
      <c r="BH1094" s="5"/>
      <c r="BI1094" s="5"/>
      <c r="BJ1094" s="5"/>
      <c r="BK1094" s="13"/>
      <c r="BL1094" s="13"/>
      <c r="BM1094" s="13"/>
      <c r="BN1094" s="5"/>
    </row>
    <row r="1095" spans="1:66" s="8" customFormat="1" ht="11.25" hidden="1">
      <c r="A1095" s="39"/>
      <c r="D1095" s="13"/>
      <c r="E1095" s="5"/>
      <c r="F1095" s="5"/>
      <c r="G1095" s="5"/>
      <c r="I1095" s="5"/>
      <c r="J1095" s="5"/>
      <c r="K1095" s="5"/>
      <c r="L1095" s="5"/>
      <c r="M1095" s="7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11"/>
      <c r="AE1095" s="5"/>
      <c r="AF1095" s="5"/>
      <c r="AG1095" s="5"/>
      <c r="AH1095" s="5"/>
      <c r="AI1095" s="5"/>
      <c r="AJ1095" s="5"/>
      <c r="AK1095" s="5"/>
      <c r="AL1095" s="5"/>
      <c r="AM1095" s="5"/>
      <c r="AN1095" s="7"/>
      <c r="AO1095" s="5"/>
      <c r="AP1095" s="7"/>
      <c r="AQ1095" s="5"/>
      <c r="AR1095" s="5"/>
      <c r="AS1095" s="5"/>
      <c r="AT1095" s="5"/>
      <c r="AU1095" s="5"/>
      <c r="AV1095" s="5"/>
      <c r="AW1095" s="5"/>
      <c r="AX1095" s="5"/>
      <c r="AY1095" s="5"/>
      <c r="AZ1095" s="16"/>
      <c r="BA1095" s="16"/>
      <c r="BB1095" s="16"/>
      <c r="BC1095" s="16"/>
      <c r="BD1095" s="5"/>
      <c r="BE1095" s="5"/>
      <c r="BF1095" s="5"/>
      <c r="BG1095" s="5"/>
      <c r="BH1095" s="5"/>
      <c r="BI1095" s="5"/>
      <c r="BJ1095" s="5"/>
      <c r="BK1095" s="13"/>
      <c r="BL1095" s="13"/>
      <c r="BM1095" s="13"/>
      <c r="BN1095" s="5"/>
    </row>
    <row r="1096" spans="1:66" s="8" customFormat="1" ht="11.25" hidden="1">
      <c r="A1096" s="39"/>
      <c r="D1096" s="13"/>
      <c r="E1096" s="5"/>
      <c r="F1096" s="5"/>
      <c r="G1096" s="5"/>
      <c r="I1096" s="5"/>
      <c r="J1096" s="5"/>
      <c r="K1096" s="5"/>
      <c r="L1096" s="5"/>
      <c r="M1096" s="7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11"/>
      <c r="AE1096" s="5"/>
      <c r="AF1096" s="5"/>
      <c r="AG1096" s="5"/>
      <c r="AH1096" s="5"/>
      <c r="AI1096" s="5"/>
      <c r="AJ1096" s="5"/>
      <c r="AK1096" s="5"/>
      <c r="AL1096" s="5"/>
      <c r="AM1096" s="5"/>
      <c r="AN1096" s="7"/>
      <c r="AO1096" s="5"/>
      <c r="AP1096" s="7"/>
      <c r="AQ1096" s="5"/>
      <c r="AR1096" s="5"/>
      <c r="AS1096" s="5"/>
      <c r="AT1096" s="5"/>
      <c r="AU1096" s="5"/>
      <c r="AV1096" s="5"/>
      <c r="AW1096" s="5"/>
      <c r="AX1096" s="5"/>
      <c r="AY1096" s="5"/>
      <c r="AZ1096" s="16"/>
      <c r="BA1096" s="16"/>
      <c r="BB1096" s="16"/>
      <c r="BC1096" s="16"/>
      <c r="BD1096" s="5"/>
      <c r="BE1096" s="5"/>
      <c r="BF1096" s="5"/>
      <c r="BG1096" s="5"/>
      <c r="BH1096" s="5"/>
      <c r="BI1096" s="5"/>
      <c r="BJ1096" s="5"/>
      <c r="BK1096" s="13"/>
      <c r="BL1096" s="13"/>
      <c r="BM1096" s="13"/>
      <c r="BN1096" s="5"/>
    </row>
    <row r="1097" spans="1:66" s="8" customFormat="1" ht="11.25" hidden="1">
      <c r="A1097" s="39"/>
      <c r="D1097" s="13"/>
      <c r="E1097" s="5"/>
      <c r="F1097" s="5"/>
      <c r="G1097" s="5"/>
      <c r="I1097" s="5"/>
      <c r="J1097" s="5"/>
      <c r="K1097" s="5"/>
      <c r="L1097" s="5"/>
      <c r="M1097" s="7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11"/>
      <c r="AE1097" s="5"/>
      <c r="AF1097" s="5"/>
      <c r="AG1097" s="5"/>
      <c r="AH1097" s="5"/>
      <c r="AI1097" s="5"/>
      <c r="AJ1097" s="5"/>
      <c r="AK1097" s="5"/>
      <c r="AL1097" s="5"/>
      <c r="AM1097" s="5"/>
      <c r="AN1097" s="7"/>
      <c r="AO1097" s="5"/>
      <c r="AP1097" s="7"/>
      <c r="AQ1097" s="5"/>
      <c r="AR1097" s="5"/>
      <c r="AS1097" s="5"/>
      <c r="AT1097" s="5"/>
      <c r="AU1097" s="5"/>
      <c r="AV1097" s="5"/>
      <c r="AW1097" s="5"/>
      <c r="AX1097" s="5"/>
      <c r="AY1097" s="5"/>
      <c r="AZ1097" s="16"/>
      <c r="BA1097" s="16"/>
      <c r="BB1097" s="16"/>
      <c r="BC1097" s="16"/>
      <c r="BD1097" s="5"/>
      <c r="BE1097" s="5"/>
      <c r="BF1097" s="5"/>
      <c r="BG1097" s="5"/>
      <c r="BH1097" s="5"/>
      <c r="BI1097" s="5"/>
      <c r="BJ1097" s="5"/>
      <c r="BK1097" s="13"/>
      <c r="BL1097" s="13"/>
      <c r="BM1097" s="13"/>
      <c r="BN1097" s="5"/>
    </row>
    <row r="1098" spans="1:66" s="8" customFormat="1" ht="11.25" hidden="1">
      <c r="A1098" s="39"/>
      <c r="D1098" s="13"/>
      <c r="E1098" s="5"/>
      <c r="F1098" s="5"/>
      <c r="G1098" s="5"/>
      <c r="I1098" s="5"/>
      <c r="J1098" s="5"/>
      <c r="K1098" s="5"/>
      <c r="L1098" s="5"/>
      <c r="M1098" s="7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11"/>
      <c r="AE1098" s="5"/>
      <c r="AF1098" s="5"/>
      <c r="AG1098" s="5"/>
      <c r="AH1098" s="5"/>
      <c r="AI1098" s="5"/>
      <c r="AJ1098" s="5"/>
      <c r="AK1098" s="5"/>
      <c r="AL1098" s="5"/>
      <c r="AM1098" s="5"/>
      <c r="AN1098" s="7"/>
      <c r="AO1098" s="5"/>
      <c r="AP1098" s="7"/>
      <c r="AQ1098" s="5"/>
      <c r="AR1098" s="5"/>
      <c r="AS1098" s="5"/>
      <c r="AT1098" s="5"/>
      <c r="AU1098" s="5"/>
      <c r="AV1098" s="5"/>
      <c r="AW1098" s="5"/>
      <c r="AX1098" s="5"/>
      <c r="AY1098" s="5"/>
      <c r="AZ1098" s="16"/>
      <c r="BA1098" s="16"/>
      <c r="BB1098" s="16"/>
      <c r="BC1098" s="16"/>
      <c r="BD1098" s="5"/>
      <c r="BE1098" s="5"/>
      <c r="BF1098" s="5"/>
      <c r="BG1098" s="5"/>
      <c r="BH1098" s="5"/>
      <c r="BI1098" s="5"/>
      <c r="BJ1098" s="5"/>
      <c r="BK1098" s="13"/>
      <c r="BL1098" s="13"/>
      <c r="BM1098" s="13"/>
      <c r="BN1098" s="5"/>
    </row>
    <row r="1099" spans="1:66" s="8" customFormat="1" ht="11.25" hidden="1">
      <c r="A1099" s="39"/>
      <c r="D1099" s="13"/>
      <c r="E1099" s="5"/>
      <c r="F1099" s="5"/>
      <c r="G1099" s="5"/>
      <c r="I1099" s="5"/>
      <c r="J1099" s="5"/>
      <c r="K1099" s="5"/>
      <c r="L1099" s="5"/>
      <c r="M1099" s="7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11"/>
      <c r="AE1099" s="5"/>
      <c r="AF1099" s="5"/>
      <c r="AG1099" s="5"/>
      <c r="AH1099" s="5"/>
      <c r="AI1099" s="5"/>
      <c r="AJ1099" s="5"/>
      <c r="AK1099" s="5"/>
      <c r="AL1099" s="5"/>
      <c r="AM1099" s="5"/>
      <c r="AN1099" s="7"/>
      <c r="AO1099" s="5"/>
      <c r="AP1099" s="7"/>
      <c r="AQ1099" s="5"/>
      <c r="AR1099" s="5"/>
      <c r="AS1099" s="5"/>
      <c r="AT1099" s="5"/>
      <c r="AU1099" s="5"/>
      <c r="AV1099" s="5"/>
      <c r="AW1099" s="5"/>
      <c r="AX1099" s="5"/>
      <c r="AY1099" s="5"/>
      <c r="AZ1099" s="16"/>
      <c r="BA1099" s="16"/>
      <c r="BB1099" s="16"/>
      <c r="BC1099" s="16"/>
      <c r="BD1099" s="5"/>
      <c r="BE1099" s="5"/>
      <c r="BF1099" s="5"/>
      <c r="BG1099" s="5"/>
      <c r="BH1099" s="5"/>
      <c r="BI1099" s="5"/>
      <c r="BJ1099" s="5"/>
      <c r="BK1099" s="13"/>
      <c r="BL1099" s="13"/>
      <c r="BM1099" s="13"/>
      <c r="BN1099" s="5"/>
    </row>
    <row r="1100" spans="1:66" s="8" customFormat="1" ht="11.25" hidden="1">
      <c r="A1100" s="39"/>
      <c r="D1100" s="13"/>
      <c r="E1100" s="5"/>
      <c r="F1100" s="5"/>
      <c r="G1100" s="5"/>
      <c r="I1100" s="5"/>
      <c r="J1100" s="5"/>
      <c r="K1100" s="5"/>
      <c r="L1100" s="5"/>
      <c r="M1100" s="7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11"/>
      <c r="AE1100" s="5"/>
      <c r="AF1100" s="5"/>
      <c r="AG1100" s="5"/>
      <c r="AH1100" s="5"/>
      <c r="AI1100" s="5"/>
      <c r="AJ1100" s="5"/>
      <c r="AK1100" s="5"/>
      <c r="AL1100" s="5"/>
      <c r="AM1100" s="5"/>
      <c r="AN1100" s="7"/>
      <c r="AO1100" s="5"/>
      <c r="AP1100" s="7"/>
      <c r="AQ1100" s="5"/>
      <c r="AR1100" s="5"/>
      <c r="AS1100" s="5"/>
      <c r="AT1100" s="5"/>
      <c r="AU1100" s="5"/>
      <c r="AV1100" s="5"/>
      <c r="AW1100" s="5"/>
      <c r="AX1100" s="5"/>
      <c r="AY1100" s="5"/>
      <c r="AZ1100" s="16"/>
      <c r="BA1100" s="16"/>
      <c r="BB1100" s="16"/>
      <c r="BC1100" s="16"/>
      <c r="BD1100" s="5"/>
      <c r="BE1100" s="5"/>
      <c r="BF1100" s="5"/>
      <c r="BG1100" s="5"/>
      <c r="BH1100" s="5"/>
      <c r="BI1100" s="5"/>
      <c r="BJ1100" s="5"/>
      <c r="BK1100" s="13"/>
      <c r="BL1100" s="13"/>
      <c r="BM1100" s="13"/>
      <c r="BN1100" s="5"/>
    </row>
    <row r="1101" spans="1:66" s="8" customFormat="1" ht="11.25" hidden="1">
      <c r="A1101" s="39"/>
      <c r="D1101" s="13"/>
      <c r="E1101" s="5"/>
      <c r="F1101" s="5"/>
      <c r="G1101" s="5"/>
      <c r="I1101" s="5"/>
      <c r="J1101" s="5"/>
      <c r="K1101" s="5"/>
      <c r="L1101" s="5"/>
      <c r="M1101" s="7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11"/>
      <c r="AE1101" s="5"/>
      <c r="AF1101" s="5"/>
      <c r="AG1101" s="5"/>
      <c r="AH1101" s="5"/>
      <c r="AI1101" s="5"/>
      <c r="AJ1101" s="5"/>
      <c r="AK1101" s="5"/>
      <c r="AL1101" s="5"/>
      <c r="AM1101" s="5"/>
      <c r="AN1101" s="7"/>
      <c r="AO1101" s="5"/>
      <c r="AP1101" s="7"/>
      <c r="AQ1101" s="5"/>
      <c r="AR1101" s="5"/>
      <c r="AS1101" s="5"/>
      <c r="AT1101" s="5"/>
      <c r="AU1101" s="5"/>
      <c r="AV1101" s="5"/>
      <c r="AW1101" s="5"/>
      <c r="AX1101" s="5"/>
      <c r="AY1101" s="5"/>
      <c r="AZ1101" s="16"/>
      <c r="BA1101" s="16"/>
      <c r="BB1101" s="16"/>
      <c r="BC1101" s="16"/>
      <c r="BD1101" s="5"/>
      <c r="BE1101" s="5"/>
      <c r="BF1101" s="5"/>
      <c r="BG1101" s="5"/>
      <c r="BH1101" s="5"/>
      <c r="BI1101" s="5"/>
      <c r="BJ1101" s="5"/>
      <c r="BK1101" s="13"/>
      <c r="BL1101" s="13"/>
      <c r="BM1101" s="13"/>
      <c r="BN1101" s="5"/>
    </row>
    <row r="1102" spans="1:66" s="8" customFormat="1" ht="11.25" hidden="1">
      <c r="A1102" s="39"/>
      <c r="D1102" s="13"/>
      <c r="E1102" s="5"/>
      <c r="F1102" s="5"/>
      <c r="G1102" s="5"/>
      <c r="I1102" s="5"/>
      <c r="J1102" s="5"/>
      <c r="K1102" s="5"/>
      <c r="L1102" s="5"/>
      <c r="M1102" s="7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11"/>
      <c r="AE1102" s="5"/>
      <c r="AF1102" s="5"/>
      <c r="AG1102" s="5"/>
      <c r="AH1102" s="5"/>
      <c r="AI1102" s="5"/>
      <c r="AJ1102" s="5"/>
      <c r="AK1102" s="5"/>
      <c r="AL1102" s="5"/>
      <c r="AM1102" s="5"/>
      <c r="AN1102" s="7"/>
      <c r="AO1102" s="5"/>
      <c r="AP1102" s="7"/>
      <c r="AQ1102" s="5"/>
      <c r="AR1102" s="5"/>
      <c r="AS1102" s="5"/>
      <c r="AT1102" s="5"/>
      <c r="AU1102" s="5"/>
      <c r="AV1102" s="5"/>
      <c r="AW1102" s="5"/>
      <c r="AX1102" s="5"/>
      <c r="AY1102" s="5"/>
      <c r="AZ1102" s="16"/>
      <c r="BA1102" s="16"/>
      <c r="BB1102" s="16"/>
      <c r="BC1102" s="16"/>
      <c r="BD1102" s="5"/>
      <c r="BE1102" s="5"/>
      <c r="BF1102" s="5"/>
      <c r="BG1102" s="5"/>
      <c r="BH1102" s="5"/>
      <c r="BI1102" s="5"/>
      <c r="BJ1102" s="5"/>
      <c r="BK1102" s="13"/>
      <c r="BL1102" s="13"/>
      <c r="BM1102" s="13"/>
      <c r="BN1102" s="5"/>
    </row>
    <row r="1103" spans="1:66" s="8" customFormat="1" ht="11.25" hidden="1">
      <c r="A1103" s="39"/>
      <c r="D1103" s="13"/>
      <c r="E1103" s="5"/>
      <c r="F1103" s="5"/>
      <c r="G1103" s="5"/>
      <c r="I1103" s="5"/>
      <c r="J1103" s="5"/>
      <c r="K1103" s="5"/>
      <c r="L1103" s="5"/>
      <c r="M1103" s="7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11"/>
      <c r="AE1103" s="5"/>
      <c r="AF1103" s="5"/>
      <c r="AG1103" s="5"/>
      <c r="AH1103" s="5"/>
      <c r="AI1103" s="5"/>
      <c r="AJ1103" s="5"/>
      <c r="AK1103" s="5"/>
      <c r="AL1103" s="5"/>
      <c r="AM1103" s="5"/>
      <c r="AN1103" s="7"/>
      <c r="AO1103" s="5"/>
      <c r="AP1103" s="7"/>
      <c r="AQ1103" s="5"/>
      <c r="AR1103" s="5"/>
      <c r="AS1103" s="5"/>
      <c r="AT1103" s="5"/>
      <c r="AU1103" s="5"/>
      <c r="AV1103" s="5"/>
      <c r="AW1103" s="5"/>
      <c r="AX1103" s="5"/>
      <c r="AY1103" s="5"/>
      <c r="AZ1103" s="16"/>
      <c r="BA1103" s="16"/>
      <c r="BB1103" s="16"/>
      <c r="BC1103" s="16"/>
      <c r="BD1103" s="5"/>
      <c r="BE1103" s="5"/>
      <c r="BF1103" s="5"/>
      <c r="BG1103" s="5"/>
      <c r="BH1103" s="5"/>
      <c r="BI1103" s="5"/>
      <c r="BJ1103" s="5"/>
      <c r="BK1103" s="13"/>
      <c r="BL1103" s="13"/>
      <c r="BM1103" s="13"/>
      <c r="BN1103" s="5"/>
    </row>
    <row r="1104" spans="1:66" s="8" customFormat="1" ht="11.25" hidden="1">
      <c r="A1104" s="39"/>
      <c r="D1104" s="13"/>
      <c r="E1104" s="5"/>
      <c r="F1104" s="5"/>
      <c r="G1104" s="5"/>
      <c r="I1104" s="5"/>
      <c r="J1104" s="5"/>
      <c r="K1104" s="5"/>
      <c r="L1104" s="5"/>
      <c r="M1104" s="7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11"/>
      <c r="AE1104" s="5"/>
      <c r="AF1104" s="5"/>
      <c r="AG1104" s="5"/>
      <c r="AH1104" s="5"/>
      <c r="AI1104" s="5"/>
      <c r="AJ1104" s="5"/>
      <c r="AK1104" s="5"/>
      <c r="AL1104" s="5"/>
      <c r="AM1104" s="5"/>
      <c r="AN1104" s="7"/>
      <c r="AO1104" s="5"/>
      <c r="AP1104" s="7"/>
      <c r="AQ1104" s="5"/>
      <c r="AR1104" s="5"/>
      <c r="AS1104" s="5"/>
      <c r="AT1104" s="5"/>
      <c r="AU1104" s="5"/>
      <c r="AV1104" s="5"/>
      <c r="AW1104" s="5"/>
      <c r="AX1104" s="5"/>
      <c r="AY1104" s="5"/>
      <c r="AZ1104" s="16"/>
      <c r="BA1104" s="16"/>
      <c r="BB1104" s="16"/>
      <c r="BC1104" s="16"/>
      <c r="BD1104" s="5"/>
      <c r="BE1104" s="5"/>
      <c r="BF1104" s="5"/>
      <c r="BG1104" s="5"/>
      <c r="BH1104" s="5"/>
      <c r="BI1104" s="5"/>
      <c r="BJ1104" s="5"/>
      <c r="BK1104" s="13"/>
      <c r="BL1104" s="13"/>
      <c r="BM1104" s="13"/>
      <c r="BN1104" s="5"/>
    </row>
    <row r="1105" spans="1:66" s="8" customFormat="1" ht="11.25" hidden="1">
      <c r="A1105" s="39"/>
      <c r="D1105" s="13"/>
      <c r="E1105" s="5"/>
      <c r="F1105" s="5"/>
      <c r="G1105" s="5"/>
      <c r="I1105" s="5"/>
      <c r="J1105" s="5"/>
      <c r="K1105" s="5"/>
      <c r="L1105" s="5"/>
      <c r="M1105" s="7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11"/>
      <c r="AE1105" s="5"/>
      <c r="AF1105" s="5"/>
      <c r="AG1105" s="5"/>
      <c r="AH1105" s="5"/>
      <c r="AI1105" s="5"/>
      <c r="AJ1105" s="5"/>
      <c r="AK1105" s="5"/>
      <c r="AL1105" s="5"/>
      <c r="AM1105" s="5"/>
      <c r="AN1105" s="7"/>
      <c r="AO1105" s="5"/>
      <c r="AP1105" s="7"/>
      <c r="AQ1105" s="5"/>
      <c r="AR1105" s="5"/>
      <c r="AS1105" s="5"/>
      <c r="AT1105" s="5"/>
      <c r="AU1105" s="5"/>
      <c r="AV1105" s="5"/>
      <c r="AW1105" s="5"/>
      <c r="AX1105" s="5"/>
      <c r="AY1105" s="5"/>
      <c r="AZ1105" s="16"/>
      <c r="BA1105" s="16"/>
      <c r="BB1105" s="16"/>
      <c r="BC1105" s="16"/>
      <c r="BD1105" s="5"/>
      <c r="BE1105" s="5"/>
      <c r="BF1105" s="5"/>
      <c r="BG1105" s="5"/>
      <c r="BH1105" s="5"/>
      <c r="BI1105" s="5"/>
      <c r="BJ1105" s="5"/>
      <c r="BK1105" s="13"/>
      <c r="BL1105" s="13"/>
      <c r="BM1105" s="13"/>
      <c r="BN1105" s="5"/>
    </row>
    <row r="1106" spans="1:66" s="8" customFormat="1" ht="11.25" hidden="1">
      <c r="A1106" s="39"/>
      <c r="D1106" s="13"/>
      <c r="E1106" s="5"/>
      <c r="F1106" s="5"/>
      <c r="G1106" s="5"/>
      <c r="I1106" s="5"/>
      <c r="J1106" s="5"/>
      <c r="K1106" s="5"/>
      <c r="L1106" s="5"/>
      <c r="M1106" s="7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11"/>
      <c r="AE1106" s="5"/>
      <c r="AF1106" s="5"/>
      <c r="AG1106" s="5"/>
      <c r="AH1106" s="5"/>
      <c r="AI1106" s="5"/>
      <c r="AJ1106" s="5"/>
      <c r="AK1106" s="5"/>
      <c r="AL1106" s="5"/>
      <c r="AM1106" s="5"/>
      <c r="AN1106" s="7"/>
      <c r="AO1106" s="5"/>
      <c r="AP1106" s="7"/>
      <c r="AQ1106" s="5"/>
      <c r="AR1106" s="5"/>
      <c r="AS1106" s="5"/>
      <c r="AT1106" s="5"/>
      <c r="AU1106" s="5"/>
      <c r="AV1106" s="5"/>
      <c r="AW1106" s="5"/>
      <c r="AX1106" s="5"/>
      <c r="AY1106" s="5"/>
      <c r="AZ1106" s="16"/>
      <c r="BA1106" s="16"/>
      <c r="BB1106" s="16"/>
      <c r="BC1106" s="16"/>
      <c r="BD1106" s="5"/>
      <c r="BE1106" s="5"/>
      <c r="BF1106" s="5"/>
      <c r="BG1106" s="5"/>
      <c r="BH1106" s="5"/>
      <c r="BI1106" s="5"/>
      <c r="BJ1106" s="5"/>
      <c r="BK1106" s="13"/>
      <c r="BL1106" s="13"/>
      <c r="BM1106" s="13"/>
      <c r="BN1106" s="5"/>
    </row>
    <row r="1107" spans="1:66" s="8" customFormat="1" ht="11.25" hidden="1">
      <c r="A1107" s="39"/>
      <c r="D1107" s="13"/>
      <c r="E1107" s="5"/>
      <c r="F1107" s="5"/>
      <c r="G1107" s="5"/>
      <c r="I1107" s="5"/>
      <c r="J1107" s="5"/>
      <c r="K1107" s="5"/>
      <c r="L1107" s="5"/>
      <c r="M1107" s="7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11"/>
      <c r="AE1107" s="5"/>
      <c r="AF1107" s="5"/>
      <c r="AG1107" s="5"/>
      <c r="AH1107" s="5"/>
      <c r="AI1107" s="5"/>
      <c r="AJ1107" s="5"/>
      <c r="AK1107" s="5"/>
      <c r="AL1107" s="5"/>
      <c r="AM1107" s="5"/>
      <c r="AN1107" s="7"/>
      <c r="AO1107" s="5"/>
      <c r="AP1107" s="7"/>
      <c r="AQ1107" s="5"/>
      <c r="AR1107" s="5"/>
      <c r="AS1107" s="5"/>
      <c r="AT1107" s="5"/>
      <c r="AU1107" s="5"/>
      <c r="AV1107" s="5"/>
      <c r="AW1107" s="5"/>
      <c r="AX1107" s="5"/>
      <c r="AY1107" s="5"/>
      <c r="AZ1107" s="16"/>
      <c r="BA1107" s="16"/>
      <c r="BB1107" s="16"/>
      <c r="BC1107" s="16"/>
      <c r="BD1107" s="5"/>
      <c r="BE1107" s="5"/>
      <c r="BF1107" s="5"/>
      <c r="BG1107" s="5"/>
      <c r="BH1107" s="5"/>
      <c r="BI1107" s="5"/>
      <c r="BJ1107" s="5"/>
      <c r="BK1107" s="13"/>
      <c r="BL1107" s="13"/>
      <c r="BM1107" s="13"/>
      <c r="BN1107" s="5"/>
    </row>
    <row r="1108" spans="1:66" s="8" customFormat="1" ht="11.25" hidden="1">
      <c r="A1108" s="39"/>
      <c r="D1108" s="13"/>
      <c r="E1108" s="5"/>
      <c r="F1108" s="5"/>
      <c r="G1108" s="5"/>
      <c r="I1108" s="5"/>
      <c r="J1108" s="5"/>
      <c r="K1108" s="5"/>
      <c r="L1108" s="5"/>
      <c r="M1108" s="7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11"/>
      <c r="AE1108" s="5"/>
      <c r="AF1108" s="5"/>
      <c r="AG1108" s="5"/>
      <c r="AH1108" s="5"/>
      <c r="AI1108" s="5"/>
      <c r="AJ1108" s="5"/>
      <c r="AK1108" s="5"/>
      <c r="AL1108" s="5"/>
      <c r="AM1108" s="5"/>
      <c r="AN1108" s="7"/>
      <c r="AO1108" s="5"/>
      <c r="AP1108" s="7"/>
      <c r="AQ1108" s="5"/>
      <c r="AR1108" s="5"/>
      <c r="AS1108" s="5"/>
      <c r="AT1108" s="5"/>
      <c r="AU1108" s="5"/>
      <c r="AV1108" s="5"/>
      <c r="AW1108" s="5"/>
      <c r="AX1108" s="5"/>
      <c r="AY1108" s="5"/>
      <c r="AZ1108" s="16"/>
      <c r="BA1108" s="16"/>
      <c r="BB1108" s="16"/>
      <c r="BC1108" s="16"/>
      <c r="BD1108" s="5"/>
      <c r="BE1108" s="5"/>
      <c r="BF1108" s="5"/>
      <c r="BG1108" s="5"/>
      <c r="BH1108" s="5"/>
      <c r="BI1108" s="5"/>
      <c r="BJ1108" s="5"/>
      <c r="BK1108" s="13"/>
      <c r="BL1108" s="13"/>
      <c r="BM1108" s="13"/>
      <c r="BN1108" s="5"/>
    </row>
    <row r="1109" spans="1:66" s="8" customFormat="1" ht="11.25" hidden="1">
      <c r="A1109" s="39"/>
      <c r="D1109" s="13"/>
      <c r="E1109" s="5"/>
      <c r="F1109" s="5"/>
      <c r="G1109" s="5"/>
      <c r="I1109" s="5"/>
      <c r="J1109" s="5"/>
      <c r="K1109" s="5"/>
      <c r="L1109" s="5"/>
      <c r="M1109" s="7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11"/>
      <c r="AE1109" s="5"/>
      <c r="AF1109" s="5"/>
      <c r="AG1109" s="5"/>
      <c r="AH1109" s="5"/>
      <c r="AI1109" s="5"/>
      <c r="AJ1109" s="5"/>
      <c r="AK1109" s="5"/>
      <c r="AL1109" s="5"/>
      <c r="AM1109" s="5"/>
      <c r="AN1109" s="7"/>
      <c r="AO1109" s="5"/>
      <c r="AP1109" s="7"/>
      <c r="AQ1109" s="5"/>
      <c r="AR1109" s="5"/>
      <c r="AS1109" s="5"/>
      <c r="AT1109" s="5"/>
      <c r="AU1109" s="5"/>
      <c r="AV1109" s="5"/>
      <c r="AW1109" s="5"/>
      <c r="AX1109" s="5"/>
      <c r="AY1109" s="5"/>
      <c r="AZ1109" s="16"/>
      <c r="BA1109" s="16"/>
      <c r="BB1109" s="16"/>
      <c r="BC1109" s="16"/>
      <c r="BD1109" s="5"/>
      <c r="BE1109" s="5"/>
      <c r="BF1109" s="5"/>
      <c r="BG1109" s="5"/>
      <c r="BH1109" s="5"/>
      <c r="BI1109" s="5"/>
      <c r="BJ1109" s="5"/>
      <c r="BK1109" s="13"/>
      <c r="BL1109" s="13"/>
      <c r="BM1109" s="13"/>
      <c r="BN1109" s="5"/>
    </row>
    <row r="1110" spans="1:66" s="8" customFormat="1" ht="11.25" hidden="1">
      <c r="A1110" s="39"/>
      <c r="D1110" s="13"/>
      <c r="E1110" s="5"/>
      <c r="F1110" s="5"/>
      <c r="G1110" s="5"/>
      <c r="I1110" s="5"/>
      <c r="J1110" s="5"/>
      <c r="K1110" s="5"/>
      <c r="L1110" s="5"/>
      <c r="M1110" s="7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11"/>
      <c r="AE1110" s="5"/>
      <c r="AF1110" s="5"/>
      <c r="AG1110" s="5"/>
      <c r="AH1110" s="5"/>
      <c r="AI1110" s="5"/>
      <c r="AJ1110" s="5"/>
      <c r="AK1110" s="5"/>
      <c r="AL1110" s="5"/>
      <c r="AM1110" s="5"/>
      <c r="AN1110" s="7"/>
      <c r="AO1110" s="5"/>
      <c r="AP1110" s="7"/>
      <c r="AQ1110" s="5"/>
      <c r="AR1110" s="5"/>
      <c r="AS1110" s="5"/>
      <c r="AT1110" s="5"/>
      <c r="AU1110" s="5"/>
      <c r="AV1110" s="5"/>
      <c r="AW1110" s="5"/>
      <c r="AX1110" s="5"/>
      <c r="AY1110" s="5"/>
      <c r="AZ1110" s="16"/>
      <c r="BA1110" s="16"/>
      <c r="BB1110" s="16"/>
      <c r="BC1110" s="16"/>
      <c r="BD1110" s="5"/>
      <c r="BE1110" s="5"/>
      <c r="BF1110" s="5"/>
      <c r="BG1110" s="5"/>
      <c r="BH1110" s="5"/>
      <c r="BI1110" s="5"/>
      <c r="BJ1110" s="5"/>
      <c r="BK1110" s="13"/>
      <c r="BL1110" s="13"/>
      <c r="BM1110" s="13"/>
      <c r="BN1110" s="5"/>
    </row>
    <row r="1111" spans="1:66" s="8" customFormat="1" ht="11.25" hidden="1">
      <c r="A1111" s="39"/>
      <c r="D1111" s="13"/>
      <c r="E1111" s="5"/>
      <c r="F1111" s="5"/>
      <c r="G1111" s="5"/>
      <c r="I1111" s="5"/>
      <c r="J1111" s="5"/>
      <c r="K1111" s="5"/>
      <c r="L1111" s="5"/>
      <c r="M1111" s="7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11"/>
      <c r="AE1111" s="5"/>
      <c r="AF1111" s="5"/>
      <c r="AG1111" s="5"/>
      <c r="AH1111" s="5"/>
      <c r="AI1111" s="5"/>
      <c r="AJ1111" s="5"/>
      <c r="AK1111" s="5"/>
      <c r="AL1111" s="5"/>
      <c r="AM1111" s="5"/>
      <c r="AN1111" s="7"/>
      <c r="AO1111" s="5"/>
      <c r="AP1111" s="7"/>
      <c r="AQ1111" s="5"/>
      <c r="AR1111" s="5"/>
      <c r="AS1111" s="5"/>
      <c r="AT1111" s="5"/>
      <c r="AU1111" s="5"/>
      <c r="AV1111" s="5"/>
      <c r="AW1111" s="5"/>
      <c r="AX1111" s="5"/>
      <c r="AY1111" s="5"/>
      <c r="AZ1111" s="16"/>
      <c r="BA1111" s="16"/>
      <c r="BB1111" s="16"/>
      <c r="BC1111" s="16"/>
      <c r="BD1111" s="5"/>
      <c r="BE1111" s="5"/>
      <c r="BF1111" s="5"/>
      <c r="BG1111" s="5"/>
      <c r="BH1111" s="5"/>
      <c r="BI1111" s="5"/>
      <c r="BJ1111" s="5"/>
      <c r="BK1111" s="13"/>
      <c r="BL1111" s="13"/>
      <c r="BM1111" s="13"/>
      <c r="BN1111" s="5"/>
    </row>
    <row r="1112" spans="1:66" s="8" customFormat="1" ht="11.25" hidden="1">
      <c r="A1112" s="39"/>
      <c r="D1112" s="13"/>
      <c r="E1112" s="5"/>
      <c r="F1112" s="5"/>
      <c r="G1112" s="5"/>
      <c r="I1112" s="5"/>
      <c r="J1112" s="5"/>
      <c r="K1112" s="5"/>
      <c r="L1112" s="5"/>
      <c r="M1112" s="7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11"/>
      <c r="AE1112" s="5"/>
      <c r="AF1112" s="5"/>
      <c r="AG1112" s="5"/>
      <c r="AH1112" s="5"/>
      <c r="AI1112" s="5"/>
      <c r="AJ1112" s="5"/>
      <c r="AK1112" s="5"/>
      <c r="AL1112" s="5"/>
      <c r="AM1112" s="5"/>
      <c r="AN1112" s="7"/>
      <c r="AO1112" s="5"/>
      <c r="AP1112" s="7"/>
      <c r="AQ1112" s="5"/>
      <c r="AR1112" s="5"/>
      <c r="AS1112" s="5"/>
      <c r="AT1112" s="5"/>
      <c r="AU1112" s="5"/>
      <c r="AV1112" s="5"/>
      <c r="AW1112" s="5"/>
      <c r="AX1112" s="5"/>
      <c r="AY1112" s="5"/>
      <c r="AZ1112" s="16"/>
      <c r="BA1112" s="16"/>
      <c r="BB1112" s="16"/>
      <c r="BC1112" s="16"/>
      <c r="BD1112" s="5"/>
      <c r="BE1112" s="5"/>
      <c r="BF1112" s="5"/>
      <c r="BG1112" s="5"/>
      <c r="BH1112" s="5"/>
      <c r="BI1112" s="5"/>
      <c r="BJ1112" s="5"/>
      <c r="BK1112" s="13"/>
      <c r="BL1112" s="13"/>
      <c r="BM1112" s="13"/>
      <c r="BN1112" s="5"/>
    </row>
    <row r="1113" spans="1:66" s="8" customFormat="1" ht="11.25" hidden="1">
      <c r="A1113" s="39"/>
      <c r="D1113" s="13"/>
      <c r="E1113" s="5"/>
      <c r="F1113" s="5"/>
      <c r="G1113" s="5"/>
      <c r="I1113" s="5"/>
      <c r="J1113" s="5"/>
      <c r="K1113" s="5"/>
      <c r="L1113" s="5"/>
      <c r="M1113" s="7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11"/>
      <c r="AE1113" s="5"/>
      <c r="AF1113" s="5"/>
      <c r="AG1113" s="5"/>
      <c r="AH1113" s="5"/>
      <c r="AI1113" s="5"/>
      <c r="AJ1113" s="5"/>
      <c r="AK1113" s="5"/>
      <c r="AL1113" s="5"/>
      <c r="AM1113" s="5"/>
      <c r="AN1113" s="7"/>
      <c r="AO1113" s="5"/>
      <c r="AP1113" s="7"/>
      <c r="AQ1113" s="5"/>
      <c r="AR1113" s="5"/>
      <c r="AS1113" s="5"/>
      <c r="AT1113" s="5"/>
      <c r="AU1113" s="5"/>
      <c r="AV1113" s="5"/>
      <c r="AW1113" s="5"/>
      <c r="AX1113" s="5"/>
      <c r="AY1113" s="5"/>
      <c r="AZ1113" s="16"/>
      <c r="BA1113" s="16"/>
      <c r="BB1113" s="16"/>
      <c r="BC1113" s="16"/>
      <c r="BD1113" s="5"/>
      <c r="BE1113" s="5"/>
      <c r="BF1113" s="5"/>
      <c r="BG1113" s="5"/>
      <c r="BH1113" s="5"/>
      <c r="BI1113" s="5"/>
      <c r="BJ1113" s="5"/>
      <c r="BK1113" s="13"/>
      <c r="BL1113" s="13"/>
      <c r="BM1113" s="13"/>
      <c r="BN1113" s="5"/>
    </row>
    <row r="1114" spans="1:66" s="8" customFormat="1" ht="11.25" hidden="1">
      <c r="A1114" s="39"/>
      <c r="D1114" s="13"/>
      <c r="E1114" s="5"/>
      <c r="F1114" s="5"/>
      <c r="G1114" s="5"/>
      <c r="I1114" s="5"/>
      <c r="J1114" s="5"/>
      <c r="K1114" s="5"/>
      <c r="L1114" s="5"/>
      <c r="M1114" s="7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11"/>
      <c r="AE1114" s="5"/>
      <c r="AF1114" s="5"/>
      <c r="AG1114" s="5"/>
      <c r="AH1114" s="5"/>
      <c r="AI1114" s="5"/>
      <c r="AJ1114" s="5"/>
      <c r="AK1114" s="5"/>
      <c r="AL1114" s="5"/>
      <c r="AM1114" s="5"/>
      <c r="AN1114" s="7"/>
      <c r="AO1114" s="5"/>
      <c r="AP1114" s="7"/>
      <c r="AQ1114" s="5"/>
      <c r="AR1114" s="5"/>
      <c r="AS1114" s="5"/>
      <c r="AT1114" s="5"/>
      <c r="AU1114" s="5"/>
      <c r="AV1114" s="5"/>
      <c r="AW1114" s="5"/>
      <c r="AX1114" s="5"/>
      <c r="AY1114" s="5"/>
      <c r="AZ1114" s="16"/>
      <c r="BA1114" s="16"/>
      <c r="BB1114" s="16"/>
      <c r="BC1114" s="16"/>
      <c r="BD1114" s="5"/>
      <c r="BE1114" s="5"/>
      <c r="BF1114" s="5"/>
      <c r="BG1114" s="5"/>
      <c r="BH1114" s="5"/>
      <c r="BI1114" s="5"/>
      <c r="BJ1114" s="5"/>
      <c r="BK1114" s="13"/>
      <c r="BL1114" s="13"/>
      <c r="BM1114" s="13"/>
      <c r="BN1114" s="5"/>
    </row>
    <row r="1115" spans="1:66" s="8" customFormat="1" ht="11.25" hidden="1">
      <c r="A1115" s="39"/>
      <c r="D1115" s="13"/>
      <c r="E1115" s="5"/>
      <c r="F1115" s="5"/>
      <c r="G1115" s="5"/>
      <c r="I1115" s="5"/>
      <c r="J1115" s="5"/>
      <c r="K1115" s="5"/>
      <c r="L1115" s="5"/>
      <c r="M1115" s="7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11"/>
      <c r="AE1115" s="5"/>
      <c r="AF1115" s="5"/>
      <c r="AG1115" s="5"/>
      <c r="AH1115" s="5"/>
      <c r="AI1115" s="5"/>
      <c r="AJ1115" s="5"/>
      <c r="AK1115" s="5"/>
      <c r="AL1115" s="5"/>
      <c r="AM1115" s="5"/>
      <c r="AN1115" s="7"/>
      <c r="AO1115" s="5"/>
      <c r="AP1115" s="7"/>
      <c r="AQ1115" s="5"/>
      <c r="AR1115" s="5"/>
      <c r="AS1115" s="5"/>
      <c r="AT1115" s="5"/>
      <c r="AU1115" s="5"/>
      <c r="AV1115" s="5"/>
      <c r="AW1115" s="5"/>
      <c r="AX1115" s="5"/>
      <c r="AY1115" s="5"/>
      <c r="AZ1115" s="16"/>
      <c r="BA1115" s="16"/>
      <c r="BB1115" s="16"/>
      <c r="BC1115" s="16"/>
      <c r="BD1115" s="5"/>
      <c r="BE1115" s="5"/>
      <c r="BF1115" s="5"/>
      <c r="BG1115" s="5"/>
      <c r="BH1115" s="5"/>
      <c r="BI1115" s="5"/>
      <c r="BJ1115" s="5"/>
      <c r="BK1115" s="13"/>
      <c r="BL1115" s="13"/>
      <c r="BM1115" s="13"/>
      <c r="BN1115" s="5"/>
    </row>
    <row r="1116" spans="1:66" s="8" customFormat="1" ht="11.25" hidden="1">
      <c r="A1116" s="39"/>
      <c r="D1116" s="13"/>
      <c r="E1116" s="5"/>
      <c r="F1116" s="5"/>
      <c r="G1116" s="5"/>
      <c r="I1116" s="5"/>
      <c r="J1116" s="5"/>
      <c r="K1116" s="5"/>
      <c r="L1116" s="5"/>
      <c r="M1116" s="7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11"/>
      <c r="AE1116" s="5"/>
      <c r="AF1116" s="5"/>
      <c r="AG1116" s="5"/>
      <c r="AH1116" s="5"/>
      <c r="AI1116" s="5"/>
      <c r="AJ1116" s="5"/>
      <c r="AK1116" s="5"/>
      <c r="AL1116" s="5"/>
      <c r="AM1116" s="5"/>
      <c r="AN1116" s="7"/>
      <c r="AO1116" s="5"/>
      <c r="AP1116" s="7"/>
      <c r="AQ1116" s="5"/>
      <c r="AR1116" s="5"/>
      <c r="AS1116" s="5"/>
      <c r="AT1116" s="5"/>
      <c r="AU1116" s="5"/>
      <c r="AV1116" s="5"/>
      <c r="AW1116" s="5"/>
      <c r="AX1116" s="5"/>
      <c r="AY1116" s="5"/>
      <c r="AZ1116" s="16"/>
      <c r="BA1116" s="16"/>
      <c r="BB1116" s="16"/>
      <c r="BC1116" s="16"/>
      <c r="BD1116" s="5"/>
      <c r="BE1116" s="5"/>
      <c r="BF1116" s="5"/>
      <c r="BG1116" s="5"/>
      <c r="BH1116" s="5"/>
      <c r="BI1116" s="5"/>
      <c r="BJ1116" s="5"/>
      <c r="BK1116" s="13"/>
      <c r="BL1116" s="13"/>
      <c r="BM1116" s="13"/>
      <c r="BN1116" s="5"/>
    </row>
    <row r="1117" spans="1:66" s="8" customFormat="1" ht="11.25" hidden="1">
      <c r="A1117" s="39"/>
      <c r="D1117" s="13"/>
      <c r="E1117" s="5"/>
      <c r="F1117" s="5"/>
      <c r="G1117" s="5"/>
      <c r="I1117" s="5"/>
      <c r="J1117" s="5"/>
      <c r="K1117" s="5"/>
      <c r="L1117" s="5"/>
      <c r="M1117" s="7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11"/>
      <c r="AE1117" s="5"/>
      <c r="AF1117" s="5"/>
      <c r="AG1117" s="5"/>
      <c r="AH1117" s="5"/>
      <c r="AI1117" s="5"/>
      <c r="AJ1117" s="5"/>
      <c r="AK1117" s="5"/>
      <c r="AL1117" s="5"/>
      <c r="AM1117" s="5"/>
      <c r="AN1117" s="7"/>
      <c r="AO1117" s="5"/>
      <c r="AP1117" s="7"/>
      <c r="AQ1117" s="5"/>
      <c r="AR1117" s="5"/>
      <c r="AS1117" s="5"/>
      <c r="AT1117" s="5"/>
      <c r="AU1117" s="5"/>
      <c r="AV1117" s="5"/>
      <c r="AW1117" s="5"/>
      <c r="AX1117" s="5"/>
      <c r="AY1117" s="5"/>
      <c r="AZ1117" s="16"/>
      <c r="BA1117" s="16"/>
      <c r="BB1117" s="16"/>
      <c r="BC1117" s="16"/>
      <c r="BD1117" s="5"/>
      <c r="BE1117" s="5"/>
      <c r="BF1117" s="5"/>
      <c r="BG1117" s="5"/>
      <c r="BH1117" s="5"/>
      <c r="BI1117" s="5"/>
      <c r="BJ1117" s="5"/>
      <c r="BK1117" s="13"/>
      <c r="BL1117" s="13"/>
      <c r="BM1117" s="13"/>
      <c r="BN1117" s="5"/>
    </row>
    <row r="1118" spans="1:66" s="8" customFormat="1" ht="11.25" hidden="1">
      <c r="A1118" s="39"/>
      <c r="D1118" s="13"/>
      <c r="E1118" s="5"/>
      <c r="F1118" s="5"/>
      <c r="G1118" s="5"/>
      <c r="I1118" s="5"/>
      <c r="J1118" s="5"/>
      <c r="K1118" s="5"/>
      <c r="L1118" s="5"/>
      <c r="M1118" s="7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11"/>
      <c r="AE1118" s="5"/>
      <c r="AF1118" s="5"/>
      <c r="AG1118" s="5"/>
      <c r="AH1118" s="5"/>
      <c r="AI1118" s="5"/>
      <c r="AJ1118" s="5"/>
      <c r="AK1118" s="5"/>
      <c r="AL1118" s="5"/>
      <c r="AM1118" s="5"/>
      <c r="AN1118" s="7"/>
      <c r="AO1118" s="5"/>
      <c r="AP1118" s="7"/>
      <c r="AQ1118" s="5"/>
      <c r="AR1118" s="5"/>
      <c r="AS1118" s="5"/>
      <c r="AT1118" s="5"/>
      <c r="AU1118" s="5"/>
      <c r="AV1118" s="5"/>
      <c r="AW1118" s="5"/>
      <c r="AX1118" s="5"/>
      <c r="AY1118" s="5"/>
      <c r="AZ1118" s="16"/>
      <c r="BA1118" s="16"/>
      <c r="BB1118" s="16"/>
      <c r="BC1118" s="16"/>
      <c r="BD1118" s="5"/>
      <c r="BE1118" s="5"/>
      <c r="BF1118" s="5"/>
      <c r="BG1118" s="5"/>
      <c r="BH1118" s="5"/>
      <c r="BI1118" s="5"/>
      <c r="BJ1118" s="5"/>
      <c r="BK1118" s="13"/>
      <c r="BL1118" s="13"/>
      <c r="BM1118" s="13"/>
      <c r="BN1118" s="5"/>
    </row>
    <row r="1119" spans="1:66" s="8" customFormat="1" ht="11.25" hidden="1">
      <c r="A1119" s="39"/>
      <c r="D1119" s="13"/>
      <c r="E1119" s="5"/>
      <c r="F1119" s="5"/>
      <c r="G1119" s="5"/>
      <c r="I1119" s="5"/>
      <c r="J1119" s="5"/>
      <c r="K1119" s="5"/>
      <c r="L1119" s="5"/>
      <c r="M1119" s="7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11"/>
      <c r="AE1119" s="5"/>
      <c r="AF1119" s="5"/>
      <c r="AG1119" s="5"/>
      <c r="AH1119" s="5"/>
      <c r="AI1119" s="5"/>
      <c r="AJ1119" s="5"/>
      <c r="AK1119" s="5"/>
      <c r="AL1119" s="5"/>
      <c r="AM1119" s="5"/>
      <c r="AN1119" s="7"/>
      <c r="AO1119" s="5"/>
      <c r="AP1119" s="7"/>
      <c r="AQ1119" s="5"/>
      <c r="AR1119" s="5"/>
      <c r="AS1119" s="5"/>
      <c r="AT1119" s="5"/>
      <c r="AU1119" s="5"/>
      <c r="AV1119" s="5"/>
      <c r="AW1119" s="5"/>
      <c r="AX1119" s="5"/>
      <c r="AY1119" s="5"/>
      <c r="AZ1119" s="16"/>
      <c r="BA1119" s="16"/>
      <c r="BB1119" s="16"/>
      <c r="BC1119" s="16"/>
      <c r="BD1119" s="5"/>
      <c r="BE1119" s="5"/>
      <c r="BF1119" s="5"/>
      <c r="BG1119" s="5"/>
      <c r="BH1119" s="5"/>
      <c r="BI1119" s="5"/>
      <c r="BJ1119" s="5"/>
      <c r="BK1119" s="13"/>
      <c r="BL1119" s="13"/>
      <c r="BM1119" s="13"/>
      <c r="BN1119" s="5"/>
    </row>
    <row r="1120" spans="1:66" s="8" customFormat="1" ht="11.25" hidden="1">
      <c r="A1120" s="39"/>
      <c r="D1120" s="13"/>
      <c r="E1120" s="5"/>
      <c r="F1120" s="5"/>
      <c r="G1120" s="5"/>
      <c r="I1120" s="5"/>
      <c r="J1120" s="5"/>
      <c r="K1120" s="5"/>
      <c r="L1120" s="5"/>
      <c r="M1120" s="7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11"/>
      <c r="AE1120" s="5"/>
      <c r="AF1120" s="5"/>
      <c r="AG1120" s="5"/>
      <c r="AH1120" s="5"/>
      <c r="AI1120" s="5"/>
      <c r="AJ1120" s="5"/>
      <c r="AK1120" s="5"/>
      <c r="AL1120" s="5"/>
      <c r="AM1120" s="5"/>
      <c r="AN1120" s="7"/>
      <c r="AO1120" s="5"/>
      <c r="AP1120" s="7"/>
      <c r="AQ1120" s="5"/>
      <c r="AR1120" s="5"/>
      <c r="AS1120" s="5"/>
      <c r="AT1120" s="5"/>
      <c r="AU1120" s="5"/>
      <c r="AV1120" s="5"/>
      <c r="AW1120" s="5"/>
      <c r="AX1120" s="5"/>
      <c r="AY1120" s="5"/>
      <c r="AZ1120" s="16"/>
      <c r="BA1120" s="16"/>
      <c r="BB1120" s="16"/>
      <c r="BC1120" s="16"/>
      <c r="BD1120" s="5"/>
      <c r="BE1120" s="5"/>
      <c r="BF1120" s="5"/>
      <c r="BG1120" s="5"/>
      <c r="BH1120" s="5"/>
      <c r="BI1120" s="5"/>
      <c r="BJ1120" s="5"/>
      <c r="BK1120" s="13"/>
      <c r="BL1120" s="13"/>
      <c r="BM1120" s="13"/>
      <c r="BN1120" s="5"/>
    </row>
    <row r="1121" spans="1:66" s="8" customFormat="1" ht="11.25" hidden="1">
      <c r="A1121" s="39"/>
      <c r="D1121" s="13"/>
      <c r="E1121" s="5"/>
      <c r="F1121" s="5"/>
      <c r="G1121" s="5"/>
      <c r="I1121" s="5"/>
      <c r="J1121" s="5"/>
      <c r="K1121" s="5"/>
      <c r="L1121" s="5"/>
      <c r="M1121" s="7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11"/>
      <c r="AE1121" s="5"/>
      <c r="AF1121" s="5"/>
      <c r="AG1121" s="5"/>
      <c r="AH1121" s="5"/>
      <c r="AI1121" s="5"/>
      <c r="AJ1121" s="5"/>
      <c r="AK1121" s="5"/>
      <c r="AL1121" s="5"/>
      <c r="AM1121" s="5"/>
      <c r="AN1121" s="7"/>
      <c r="AO1121" s="5"/>
      <c r="AP1121" s="7"/>
      <c r="AQ1121" s="5"/>
      <c r="AR1121" s="5"/>
      <c r="AS1121" s="5"/>
      <c r="AT1121" s="5"/>
      <c r="AU1121" s="5"/>
      <c r="AV1121" s="5"/>
      <c r="AW1121" s="5"/>
      <c r="AX1121" s="5"/>
      <c r="AY1121" s="5"/>
      <c r="AZ1121" s="16"/>
      <c r="BA1121" s="16"/>
      <c r="BB1121" s="16"/>
      <c r="BC1121" s="16"/>
      <c r="BD1121" s="5"/>
      <c r="BE1121" s="5"/>
      <c r="BF1121" s="5"/>
      <c r="BG1121" s="5"/>
      <c r="BH1121" s="5"/>
      <c r="BI1121" s="5"/>
      <c r="BJ1121" s="5"/>
      <c r="BK1121" s="13"/>
      <c r="BL1121" s="13"/>
      <c r="BM1121" s="13"/>
      <c r="BN1121" s="5"/>
    </row>
    <row r="1122" spans="1:66" s="8" customFormat="1" ht="11.25" hidden="1">
      <c r="A1122" s="39"/>
      <c r="D1122" s="13"/>
      <c r="E1122" s="5"/>
      <c r="F1122" s="5"/>
      <c r="G1122" s="5"/>
      <c r="I1122" s="5"/>
      <c r="J1122" s="5"/>
      <c r="K1122" s="5"/>
      <c r="L1122" s="5"/>
      <c r="M1122" s="7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11"/>
      <c r="AE1122" s="5"/>
      <c r="AF1122" s="5"/>
      <c r="AG1122" s="5"/>
      <c r="AH1122" s="5"/>
      <c r="AI1122" s="5"/>
      <c r="AJ1122" s="5"/>
      <c r="AK1122" s="5"/>
      <c r="AL1122" s="5"/>
      <c r="AM1122" s="5"/>
      <c r="AN1122" s="7"/>
      <c r="AO1122" s="5"/>
      <c r="AP1122" s="7"/>
      <c r="AQ1122" s="5"/>
      <c r="AR1122" s="5"/>
      <c r="AS1122" s="5"/>
      <c r="AT1122" s="5"/>
      <c r="AU1122" s="5"/>
      <c r="AV1122" s="5"/>
      <c r="AW1122" s="5"/>
      <c r="AX1122" s="5"/>
      <c r="AY1122" s="5"/>
      <c r="AZ1122" s="16"/>
      <c r="BA1122" s="16"/>
      <c r="BB1122" s="16"/>
      <c r="BC1122" s="16"/>
      <c r="BD1122" s="5"/>
      <c r="BE1122" s="5"/>
      <c r="BF1122" s="5"/>
      <c r="BG1122" s="5"/>
      <c r="BH1122" s="5"/>
      <c r="BI1122" s="5"/>
      <c r="BJ1122" s="5"/>
      <c r="BK1122" s="13"/>
      <c r="BL1122" s="13"/>
      <c r="BM1122" s="13"/>
      <c r="BN1122" s="5"/>
    </row>
    <row r="1123" spans="1:66" s="8" customFormat="1" ht="11.25" hidden="1">
      <c r="A1123" s="39"/>
      <c r="D1123" s="13"/>
      <c r="E1123" s="5"/>
      <c r="F1123" s="5"/>
      <c r="G1123" s="5"/>
      <c r="I1123" s="5"/>
      <c r="J1123" s="5"/>
      <c r="K1123" s="5"/>
      <c r="L1123" s="5"/>
      <c r="M1123" s="7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11"/>
      <c r="AE1123" s="5"/>
      <c r="AF1123" s="5"/>
      <c r="AG1123" s="5"/>
      <c r="AH1123" s="5"/>
      <c r="AI1123" s="5"/>
      <c r="AJ1123" s="5"/>
      <c r="AK1123" s="5"/>
      <c r="AL1123" s="5"/>
      <c r="AM1123" s="5"/>
      <c r="AN1123" s="7"/>
      <c r="AO1123" s="5"/>
      <c r="AP1123" s="7"/>
      <c r="AQ1123" s="5"/>
      <c r="AR1123" s="5"/>
      <c r="AS1123" s="5"/>
      <c r="AT1123" s="5"/>
      <c r="AU1123" s="5"/>
      <c r="AV1123" s="5"/>
      <c r="AW1123" s="5"/>
      <c r="AX1123" s="5"/>
      <c r="AY1123" s="5"/>
      <c r="AZ1123" s="16"/>
      <c r="BA1123" s="16"/>
      <c r="BB1123" s="16"/>
      <c r="BC1123" s="16"/>
      <c r="BD1123" s="5"/>
      <c r="BE1123" s="5"/>
      <c r="BF1123" s="5"/>
      <c r="BG1123" s="5"/>
      <c r="BH1123" s="5"/>
      <c r="BI1123" s="5"/>
      <c r="BJ1123" s="5"/>
      <c r="BK1123" s="13"/>
      <c r="BL1123" s="13"/>
      <c r="BM1123" s="13"/>
      <c r="BN1123" s="5"/>
    </row>
    <row r="1124" spans="1:66" s="8" customFormat="1" ht="11.25" hidden="1">
      <c r="A1124" s="39"/>
      <c r="D1124" s="13"/>
      <c r="E1124" s="5"/>
      <c r="F1124" s="5"/>
      <c r="G1124" s="5"/>
      <c r="I1124" s="5"/>
      <c r="J1124" s="5"/>
      <c r="K1124" s="5"/>
      <c r="L1124" s="5"/>
      <c r="M1124" s="7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11"/>
      <c r="AE1124" s="5"/>
      <c r="AF1124" s="5"/>
      <c r="AG1124" s="5"/>
      <c r="AH1124" s="5"/>
      <c r="AI1124" s="5"/>
      <c r="AJ1124" s="5"/>
      <c r="AK1124" s="5"/>
      <c r="AL1124" s="5"/>
      <c r="AM1124" s="5"/>
      <c r="AN1124" s="7"/>
      <c r="AO1124" s="5"/>
      <c r="AP1124" s="7"/>
      <c r="AQ1124" s="5"/>
      <c r="AR1124" s="5"/>
      <c r="AS1124" s="5"/>
      <c r="AT1124" s="5"/>
      <c r="AU1124" s="5"/>
      <c r="AV1124" s="5"/>
      <c r="AW1124" s="5"/>
      <c r="AX1124" s="5"/>
      <c r="AY1124" s="5"/>
      <c r="AZ1124" s="16"/>
      <c r="BA1124" s="16"/>
      <c r="BB1124" s="16"/>
      <c r="BC1124" s="16"/>
      <c r="BD1124" s="5"/>
      <c r="BE1124" s="5"/>
      <c r="BF1124" s="5"/>
      <c r="BG1124" s="5"/>
      <c r="BH1124" s="5"/>
      <c r="BI1124" s="5"/>
      <c r="BJ1124" s="5"/>
      <c r="BK1124" s="13"/>
      <c r="BL1124" s="13"/>
      <c r="BM1124" s="13"/>
      <c r="BN1124" s="5"/>
    </row>
    <row r="1125" spans="1:66" s="8" customFormat="1" ht="11.25" hidden="1">
      <c r="A1125" s="39"/>
      <c r="D1125" s="13"/>
      <c r="E1125" s="5"/>
      <c r="F1125" s="5"/>
      <c r="G1125" s="5"/>
      <c r="I1125" s="5"/>
      <c r="J1125" s="5"/>
      <c r="K1125" s="5"/>
      <c r="L1125" s="5"/>
      <c r="M1125" s="7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11"/>
      <c r="AE1125" s="5"/>
      <c r="AF1125" s="5"/>
      <c r="AG1125" s="5"/>
      <c r="AH1125" s="5"/>
      <c r="AI1125" s="5"/>
      <c r="AJ1125" s="5"/>
      <c r="AK1125" s="5"/>
      <c r="AL1125" s="5"/>
      <c r="AM1125" s="5"/>
      <c r="AN1125" s="7"/>
      <c r="AO1125" s="5"/>
      <c r="AP1125" s="7"/>
      <c r="AQ1125" s="5"/>
      <c r="AR1125" s="5"/>
      <c r="AS1125" s="5"/>
      <c r="AT1125" s="5"/>
      <c r="AU1125" s="5"/>
      <c r="AV1125" s="5"/>
      <c r="AW1125" s="5"/>
      <c r="AX1125" s="5"/>
      <c r="AY1125" s="5"/>
      <c r="AZ1125" s="16"/>
      <c r="BA1125" s="16"/>
      <c r="BB1125" s="16"/>
      <c r="BC1125" s="16"/>
      <c r="BD1125" s="5"/>
      <c r="BE1125" s="5"/>
      <c r="BF1125" s="5"/>
      <c r="BG1125" s="5"/>
      <c r="BH1125" s="5"/>
      <c r="BI1125" s="5"/>
      <c r="BJ1125" s="5"/>
      <c r="BK1125" s="13"/>
      <c r="BL1125" s="13"/>
      <c r="BM1125" s="13"/>
      <c r="BN1125" s="5"/>
    </row>
    <row r="1126" spans="1:66" s="8" customFormat="1" ht="11.25" hidden="1">
      <c r="A1126" s="39"/>
      <c r="D1126" s="13"/>
      <c r="E1126" s="5"/>
      <c r="F1126" s="5"/>
      <c r="G1126" s="5"/>
      <c r="I1126" s="5"/>
      <c r="J1126" s="5"/>
      <c r="K1126" s="5"/>
      <c r="L1126" s="5"/>
      <c r="M1126" s="7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11"/>
      <c r="AE1126" s="5"/>
      <c r="AF1126" s="5"/>
      <c r="AG1126" s="5"/>
      <c r="AH1126" s="5"/>
      <c r="AI1126" s="5"/>
      <c r="AJ1126" s="5"/>
      <c r="AK1126" s="5"/>
      <c r="AL1126" s="5"/>
      <c r="AM1126" s="5"/>
      <c r="AN1126" s="7"/>
      <c r="AO1126" s="5"/>
      <c r="AP1126" s="7"/>
      <c r="AQ1126" s="5"/>
      <c r="AR1126" s="5"/>
      <c r="AS1126" s="5"/>
      <c r="AT1126" s="5"/>
      <c r="AU1126" s="5"/>
      <c r="AV1126" s="5"/>
      <c r="AW1126" s="5"/>
      <c r="AX1126" s="5"/>
      <c r="AY1126" s="5"/>
      <c r="AZ1126" s="16"/>
      <c r="BA1126" s="16"/>
      <c r="BB1126" s="16"/>
      <c r="BC1126" s="16"/>
      <c r="BD1126" s="5"/>
      <c r="BE1126" s="5"/>
      <c r="BF1126" s="5"/>
      <c r="BG1126" s="5"/>
      <c r="BH1126" s="5"/>
      <c r="BI1126" s="5"/>
      <c r="BJ1126" s="5"/>
      <c r="BK1126" s="13"/>
      <c r="BL1126" s="13"/>
      <c r="BM1126" s="13"/>
      <c r="BN1126" s="5"/>
    </row>
    <row r="1127" spans="1:66" s="8" customFormat="1" ht="11.25" hidden="1">
      <c r="A1127" s="39"/>
      <c r="D1127" s="13"/>
      <c r="E1127" s="5"/>
      <c r="F1127" s="5"/>
      <c r="G1127" s="5"/>
      <c r="I1127" s="5"/>
      <c r="J1127" s="5"/>
      <c r="K1127" s="5"/>
      <c r="L1127" s="5"/>
      <c r="M1127" s="7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11"/>
      <c r="AE1127" s="5"/>
      <c r="AF1127" s="5"/>
      <c r="AG1127" s="5"/>
      <c r="AH1127" s="5"/>
      <c r="AI1127" s="5"/>
      <c r="AJ1127" s="5"/>
      <c r="AK1127" s="5"/>
      <c r="AL1127" s="5"/>
      <c r="AM1127" s="5"/>
      <c r="AN1127" s="7"/>
      <c r="AO1127" s="5"/>
      <c r="AP1127" s="7"/>
      <c r="AQ1127" s="5"/>
      <c r="AR1127" s="5"/>
      <c r="AS1127" s="5"/>
      <c r="AT1127" s="5"/>
      <c r="AU1127" s="5"/>
      <c r="AV1127" s="5"/>
      <c r="AW1127" s="5"/>
      <c r="AX1127" s="5"/>
      <c r="AY1127" s="5"/>
      <c r="AZ1127" s="16"/>
      <c r="BA1127" s="16"/>
      <c r="BB1127" s="16"/>
      <c r="BC1127" s="16"/>
      <c r="BD1127" s="5"/>
      <c r="BE1127" s="5"/>
      <c r="BF1127" s="5"/>
      <c r="BG1127" s="5"/>
      <c r="BH1127" s="5"/>
      <c r="BI1127" s="5"/>
      <c r="BJ1127" s="5"/>
      <c r="BK1127" s="13"/>
      <c r="BL1127" s="13"/>
      <c r="BM1127" s="13"/>
      <c r="BN1127" s="5"/>
    </row>
    <row r="1128" spans="1:66" s="8" customFormat="1" ht="11.25" hidden="1">
      <c r="A1128" s="39"/>
      <c r="D1128" s="13"/>
      <c r="E1128" s="5"/>
      <c r="F1128" s="5"/>
      <c r="G1128" s="5"/>
      <c r="I1128" s="5"/>
      <c r="J1128" s="5"/>
      <c r="K1128" s="5"/>
      <c r="L1128" s="5"/>
      <c r="M1128" s="7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11"/>
      <c r="AE1128" s="5"/>
      <c r="AF1128" s="5"/>
      <c r="AG1128" s="5"/>
      <c r="AH1128" s="5"/>
      <c r="AI1128" s="5"/>
      <c r="AJ1128" s="5"/>
      <c r="AK1128" s="5"/>
      <c r="AL1128" s="5"/>
      <c r="AM1128" s="5"/>
      <c r="AN1128" s="7"/>
      <c r="AO1128" s="5"/>
      <c r="AP1128" s="7"/>
      <c r="AQ1128" s="5"/>
      <c r="AR1128" s="5"/>
      <c r="AS1128" s="5"/>
      <c r="AT1128" s="5"/>
      <c r="AU1128" s="5"/>
      <c r="AV1128" s="5"/>
      <c r="AW1128" s="5"/>
      <c r="AX1128" s="5"/>
      <c r="AY1128" s="5"/>
      <c r="AZ1128" s="16"/>
      <c r="BA1128" s="16"/>
      <c r="BB1128" s="16"/>
      <c r="BC1128" s="16"/>
      <c r="BD1128" s="5"/>
      <c r="BE1128" s="5"/>
      <c r="BF1128" s="5"/>
      <c r="BG1128" s="5"/>
      <c r="BH1128" s="5"/>
      <c r="BI1128" s="5"/>
      <c r="BJ1128" s="5"/>
      <c r="BK1128" s="13"/>
      <c r="BL1128" s="13"/>
      <c r="BM1128" s="13"/>
      <c r="BN1128" s="5"/>
    </row>
    <row r="1129" spans="1:66" s="8" customFormat="1" ht="11.25" hidden="1">
      <c r="A1129" s="39"/>
      <c r="D1129" s="13"/>
      <c r="E1129" s="5"/>
      <c r="F1129" s="5"/>
      <c r="G1129" s="5"/>
      <c r="I1129" s="5"/>
      <c r="J1129" s="5"/>
      <c r="K1129" s="5"/>
      <c r="L1129" s="5"/>
      <c r="M1129" s="7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11"/>
      <c r="AE1129" s="5"/>
      <c r="AF1129" s="5"/>
      <c r="AG1129" s="5"/>
      <c r="AH1129" s="5"/>
      <c r="AI1129" s="5"/>
      <c r="AJ1129" s="5"/>
      <c r="AK1129" s="5"/>
      <c r="AL1129" s="5"/>
      <c r="AM1129" s="5"/>
      <c r="AN1129" s="7"/>
      <c r="AO1129" s="5"/>
      <c r="AP1129" s="7"/>
      <c r="AQ1129" s="5"/>
      <c r="AR1129" s="5"/>
      <c r="AS1129" s="5"/>
      <c r="AT1129" s="5"/>
      <c r="AU1129" s="5"/>
      <c r="AV1129" s="5"/>
      <c r="AW1129" s="5"/>
      <c r="AX1129" s="5"/>
      <c r="AY1129" s="5"/>
      <c r="AZ1129" s="16"/>
      <c r="BA1129" s="16"/>
      <c r="BB1129" s="16"/>
      <c r="BC1129" s="16"/>
      <c r="BD1129" s="5"/>
      <c r="BE1129" s="5"/>
      <c r="BF1129" s="5"/>
      <c r="BG1129" s="5"/>
      <c r="BH1129" s="5"/>
      <c r="BI1129" s="5"/>
      <c r="BJ1129" s="5"/>
      <c r="BK1129" s="13"/>
      <c r="BL1129" s="13"/>
      <c r="BM1129" s="13"/>
      <c r="BN1129" s="5"/>
    </row>
    <row r="1130" spans="1:66" s="8" customFormat="1" ht="11.25" hidden="1">
      <c r="A1130" s="39"/>
      <c r="D1130" s="13"/>
      <c r="E1130" s="5"/>
      <c r="F1130" s="5"/>
      <c r="G1130" s="5"/>
      <c r="I1130" s="5"/>
      <c r="J1130" s="5"/>
      <c r="K1130" s="5"/>
      <c r="L1130" s="5"/>
      <c r="M1130" s="7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11"/>
      <c r="AE1130" s="5"/>
      <c r="AF1130" s="5"/>
      <c r="AG1130" s="5"/>
      <c r="AH1130" s="5"/>
      <c r="AI1130" s="5"/>
      <c r="AJ1130" s="5"/>
      <c r="AK1130" s="5"/>
      <c r="AL1130" s="5"/>
      <c r="AM1130" s="5"/>
      <c r="AN1130" s="7"/>
      <c r="AO1130" s="5"/>
      <c r="AP1130" s="7"/>
      <c r="AQ1130" s="5"/>
      <c r="AR1130" s="5"/>
      <c r="AS1130" s="5"/>
      <c r="AT1130" s="5"/>
      <c r="AU1130" s="5"/>
      <c r="AV1130" s="5"/>
      <c r="AW1130" s="5"/>
      <c r="AX1130" s="5"/>
      <c r="AY1130" s="5"/>
      <c r="AZ1130" s="16"/>
      <c r="BA1130" s="16"/>
      <c r="BB1130" s="16"/>
      <c r="BC1130" s="16"/>
      <c r="BD1130" s="5"/>
      <c r="BE1130" s="5"/>
      <c r="BF1130" s="5"/>
      <c r="BG1130" s="5"/>
      <c r="BH1130" s="5"/>
      <c r="BI1130" s="5"/>
      <c r="BJ1130" s="5"/>
      <c r="BK1130" s="13"/>
      <c r="BL1130" s="13"/>
      <c r="BM1130" s="13"/>
      <c r="BN1130" s="5"/>
    </row>
    <row r="1131" spans="1:66" s="8" customFormat="1" ht="11.25" hidden="1">
      <c r="A1131" s="39"/>
      <c r="D1131" s="13"/>
      <c r="E1131" s="5"/>
      <c r="F1131" s="5"/>
      <c r="G1131" s="5"/>
      <c r="I1131" s="5"/>
      <c r="J1131" s="5"/>
      <c r="K1131" s="5"/>
      <c r="L1131" s="5"/>
      <c r="M1131" s="7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11"/>
      <c r="AE1131" s="5"/>
      <c r="AF1131" s="5"/>
      <c r="AG1131" s="5"/>
      <c r="AH1131" s="5"/>
      <c r="AI1131" s="5"/>
      <c r="AJ1131" s="5"/>
      <c r="AK1131" s="5"/>
      <c r="AL1131" s="5"/>
      <c r="AM1131" s="5"/>
      <c r="AN1131" s="7"/>
      <c r="AO1131" s="5"/>
      <c r="AP1131" s="7"/>
      <c r="AQ1131" s="5"/>
      <c r="AR1131" s="5"/>
      <c r="AS1131" s="5"/>
      <c r="AT1131" s="5"/>
      <c r="AU1131" s="5"/>
      <c r="AV1131" s="5"/>
      <c r="AW1131" s="5"/>
      <c r="AX1131" s="5"/>
      <c r="AY1131" s="5"/>
      <c r="AZ1131" s="16"/>
      <c r="BA1131" s="16"/>
      <c r="BB1131" s="16"/>
      <c r="BC1131" s="16"/>
      <c r="BD1131" s="5"/>
      <c r="BE1131" s="5"/>
      <c r="BF1131" s="5"/>
      <c r="BG1131" s="5"/>
      <c r="BH1131" s="5"/>
      <c r="BI1131" s="5"/>
      <c r="BJ1131" s="5"/>
      <c r="BK1131" s="13"/>
      <c r="BL1131" s="13"/>
      <c r="BM1131" s="13"/>
      <c r="BN1131" s="5"/>
    </row>
    <row r="1132" spans="1:66" s="8" customFormat="1" ht="11.25" hidden="1">
      <c r="A1132" s="39"/>
      <c r="D1132" s="13"/>
      <c r="E1132" s="5"/>
      <c r="F1132" s="5"/>
      <c r="G1132" s="5"/>
      <c r="I1132" s="5"/>
      <c r="J1132" s="5"/>
      <c r="K1132" s="5"/>
      <c r="L1132" s="5"/>
      <c r="M1132" s="7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11"/>
      <c r="AE1132" s="5"/>
      <c r="AF1132" s="5"/>
      <c r="AG1132" s="5"/>
      <c r="AH1132" s="5"/>
      <c r="AI1132" s="5"/>
      <c r="AJ1132" s="5"/>
      <c r="AK1132" s="5"/>
      <c r="AL1132" s="5"/>
      <c r="AM1132" s="5"/>
      <c r="AN1132" s="7"/>
      <c r="AO1132" s="5"/>
      <c r="AP1132" s="7"/>
      <c r="AQ1132" s="5"/>
      <c r="AR1132" s="5"/>
      <c r="AS1132" s="5"/>
      <c r="AT1132" s="5"/>
      <c r="AU1132" s="5"/>
      <c r="AV1132" s="5"/>
      <c r="AW1132" s="5"/>
      <c r="AX1132" s="5"/>
      <c r="AY1132" s="5"/>
      <c r="AZ1132" s="16"/>
      <c r="BA1132" s="16"/>
      <c r="BB1132" s="16"/>
      <c r="BC1132" s="16"/>
      <c r="BD1132" s="5"/>
      <c r="BE1132" s="5"/>
      <c r="BF1132" s="5"/>
      <c r="BG1132" s="5"/>
      <c r="BH1132" s="5"/>
      <c r="BI1132" s="5"/>
      <c r="BJ1132" s="5"/>
      <c r="BK1132" s="13"/>
      <c r="BL1132" s="13"/>
      <c r="BM1132" s="13"/>
      <c r="BN1132" s="5"/>
    </row>
    <row r="1133" spans="1:66" s="8" customFormat="1" ht="11.25" hidden="1">
      <c r="A1133" s="39"/>
      <c r="D1133" s="13"/>
      <c r="E1133" s="5"/>
      <c r="F1133" s="5"/>
      <c r="G1133" s="5"/>
      <c r="I1133" s="5"/>
      <c r="J1133" s="5"/>
      <c r="K1133" s="5"/>
      <c r="L1133" s="5"/>
      <c r="M1133" s="7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11"/>
      <c r="AE1133" s="5"/>
      <c r="AF1133" s="5"/>
      <c r="AG1133" s="5"/>
      <c r="AH1133" s="5"/>
      <c r="AI1133" s="5"/>
      <c r="AJ1133" s="5"/>
      <c r="AK1133" s="5"/>
      <c r="AL1133" s="5"/>
      <c r="AM1133" s="5"/>
      <c r="AN1133" s="7"/>
      <c r="AO1133" s="5"/>
      <c r="AP1133" s="7"/>
      <c r="AQ1133" s="5"/>
      <c r="AR1133" s="5"/>
      <c r="AS1133" s="5"/>
      <c r="AT1133" s="5"/>
      <c r="AU1133" s="5"/>
      <c r="AV1133" s="5"/>
      <c r="AW1133" s="5"/>
      <c r="AX1133" s="5"/>
      <c r="AY1133" s="5"/>
      <c r="AZ1133" s="16"/>
      <c r="BA1133" s="16"/>
      <c r="BB1133" s="16"/>
      <c r="BC1133" s="16"/>
      <c r="BD1133" s="5"/>
      <c r="BE1133" s="5"/>
      <c r="BF1133" s="5"/>
      <c r="BG1133" s="5"/>
      <c r="BH1133" s="5"/>
      <c r="BI1133" s="5"/>
      <c r="BJ1133" s="5"/>
      <c r="BK1133" s="13"/>
      <c r="BL1133" s="13"/>
      <c r="BM1133" s="13"/>
      <c r="BN1133" s="5"/>
    </row>
    <row r="1134" spans="1:66" s="8" customFormat="1" ht="11.25" hidden="1">
      <c r="A1134" s="39"/>
      <c r="D1134" s="13"/>
      <c r="E1134" s="5"/>
      <c r="F1134" s="5"/>
      <c r="G1134" s="5"/>
      <c r="I1134" s="5"/>
      <c r="J1134" s="5"/>
      <c r="K1134" s="5"/>
      <c r="L1134" s="5"/>
      <c r="M1134" s="7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11"/>
      <c r="AE1134" s="5"/>
      <c r="AF1134" s="5"/>
      <c r="AG1134" s="5"/>
      <c r="AH1134" s="5"/>
      <c r="AI1134" s="5"/>
      <c r="AJ1134" s="5"/>
      <c r="AK1134" s="5"/>
      <c r="AL1134" s="5"/>
      <c r="AM1134" s="5"/>
      <c r="AN1134" s="7"/>
      <c r="AO1134" s="5"/>
      <c r="AP1134" s="7"/>
      <c r="AQ1134" s="5"/>
      <c r="AR1134" s="5"/>
      <c r="AS1134" s="5"/>
      <c r="AT1134" s="5"/>
      <c r="AU1134" s="5"/>
      <c r="AV1134" s="5"/>
      <c r="AW1134" s="5"/>
      <c r="AX1134" s="5"/>
      <c r="AY1134" s="5"/>
      <c r="AZ1134" s="16"/>
      <c r="BA1134" s="16"/>
      <c r="BB1134" s="16"/>
      <c r="BC1134" s="16"/>
      <c r="BD1134" s="5"/>
      <c r="BE1134" s="5"/>
      <c r="BF1134" s="5"/>
      <c r="BG1134" s="5"/>
      <c r="BH1134" s="5"/>
      <c r="BI1134" s="5"/>
      <c r="BJ1134" s="5"/>
      <c r="BK1134" s="13"/>
      <c r="BL1134" s="13"/>
      <c r="BM1134" s="13"/>
      <c r="BN1134" s="5"/>
    </row>
    <row r="1135" spans="1:66" s="8" customFormat="1" ht="11.25" hidden="1">
      <c r="A1135" s="39"/>
      <c r="D1135" s="13"/>
      <c r="E1135" s="5"/>
      <c r="F1135" s="5"/>
      <c r="G1135" s="5"/>
      <c r="I1135" s="5"/>
      <c r="J1135" s="5"/>
      <c r="K1135" s="5"/>
      <c r="L1135" s="5"/>
      <c r="M1135" s="7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11"/>
      <c r="AE1135" s="5"/>
      <c r="AF1135" s="5"/>
      <c r="AG1135" s="5"/>
      <c r="AH1135" s="5"/>
      <c r="AI1135" s="5"/>
      <c r="AJ1135" s="5"/>
      <c r="AK1135" s="5"/>
      <c r="AL1135" s="5"/>
      <c r="AM1135" s="5"/>
      <c r="AN1135" s="7"/>
      <c r="AO1135" s="5"/>
      <c r="AP1135" s="7"/>
      <c r="AQ1135" s="5"/>
      <c r="AR1135" s="5"/>
      <c r="AS1135" s="5"/>
      <c r="AT1135" s="5"/>
      <c r="AU1135" s="5"/>
      <c r="AV1135" s="5"/>
      <c r="AW1135" s="5"/>
      <c r="AX1135" s="5"/>
      <c r="AY1135" s="5"/>
      <c r="AZ1135" s="16"/>
      <c r="BA1135" s="16"/>
      <c r="BB1135" s="16"/>
      <c r="BC1135" s="16"/>
      <c r="BD1135" s="5"/>
      <c r="BE1135" s="5"/>
      <c r="BF1135" s="5"/>
      <c r="BG1135" s="5"/>
      <c r="BH1135" s="5"/>
      <c r="BI1135" s="5"/>
      <c r="BJ1135" s="5"/>
      <c r="BK1135" s="13"/>
      <c r="BL1135" s="13"/>
      <c r="BM1135" s="13"/>
      <c r="BN1135" s="5"/>
    </row>
    <row r="1136" spans="1:66" s="8" customFormat="1" ht="11.25" hidden="1">
      <c r="A1136" s="39"/>
      <c r="D1136" s="13"/>
      <c r="E1136" s="5"/>
      <c r="F1136" s="5"/>
      <c r="G1136" s="5"/>
      <c r="I1136" s="5"/>
      <c r="J1136" s="5"/>
      <c r="K1136" s="5"/>
      <c r="L1136" s="5"/>
      <c r="M1136" s="7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11"/>
      <c r="AE1136" s="5"/>
      <c r="AF1136" s="5"/>
      <c r="AG1136" s="5"/>
      <c r="AH1136" s="5"/>
      <c r="AI1136" s="5"/>
      <c r="AJ1136" s="5"/>
      <c r="AK1136" s="5"/>
      <c r="AL1136" s="5"/>
      <c r="AM1136" s="5"/>
      <c r="AN1136" s="7"/>
      <c r="AO1136" s="5"/>
      <c r="AP1136" s="7"/>
      <c r="AQ1136" s="5"/>
      <c r="AR1136" s="5"/>
      <c r="AS1136" s="5"/>
      <c r="AT1136" s="5"/>
      <c r="AU1136" s="5"/>
      <c r="AV1136" s="5"/>
      <c r="AW1136" s="5"/>
      <c r="AX1136" s="5"/>
      <c r="AY1136" s="5"/>
      <c r="AZ1136" s="16"/>
      <c r="BA1136" s="16"/>
      <c r="BB1136" s="16"/>
      <c r="BC1136" s="16"/>
      <c r="BD1136" s="5"/>
      <c r="BE1136" s="5"/>
      <c r="BF1136" s="5"/>
      <c r="BG1136" s="5"/>
      <c r="BH1136" s="5"/>
      <c r="BI1136" s="5"/>
      <c r="BJ1136" s="5"/>
      <c r="BK1136" s="13"/>
      <c r="BL1136" s="13"/>
      <c r="BM1136" s="13"/>
      <c r="BN1136" s="5"/>
    </row>
    <row r="1137" spans="1:66" s="8" customFormat="1" ht="11.25" hidden="1">
      <c r="A1137" s="39"/>
      <c r="D1137" s="13"/>
      <c r="E1137" s="5"/>
      <c r="F1137" s="5"/>
      <c r="G1137" s="5"/>
      <c r="I1137" s="5"/>
      <c r="J1137" s="5"/>
      <c r="K1137" s="5"/>
      <c r="L1137" s="5"/>
      <c r="M1137" s="7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11"/>
      <c r="AE1137" s="5"/>
      <c r="AF1137" s="5"/>
      <c r="AG1137" s="5"/>
      <c r="AH1137" s="5"/>
      <c r="AI1137" s="5"/>
      <c r="AJ1137" s="5"/>
      <c r="AK1137" s="5"/>
      <c r="AL1137" s="5"/>
      <c r="AM1137" s="5"/>
      <c r="AN1137" s="7"/>
      <c r="AO1137" s="5"/>
      <c r="AP1137" s="7"/>
      <c r="AQ1137" s="5"/>
      <c r="AR1137" s="5"/>
      <c r="AS1137" s="5"/>
      <c r="AT1137" s="5"/>
      <c r="AU1137" s="5"/>
      <c r="AV1137" s="5"/>
      <c r="AW1137" s="5"/>
      <c r="AX1137" s="5"/>
      <c r="AY1137" s="5"/>
      <c r="AZ1137" s="16"/>
      <c r="BA1137" s="16"/>
      <c r="BB1137" s="16"/>
      <c r="BC1137" s="16"/>
      <c r="BD1137" s="5"/>
      <c r="BE1137" s="5"/>
      <c r="BF1137" s="5"/>
      <c r="BG1137" s="5"/>
      <c r="BH1137" s="5"/>
      <c r="BI1137" s="5"/>
      <c r="BJ1137" s="5"/>
      <c r="BK1137" s="13"/>
      <c r="BL1137" s="13"/>
      <c r="BM1137" s="13"/>
      <c r="BN1137" s="5"/>
    </row>
    <row r="1138" spans="1:66" s="8" customFormat="1" ht="11.25" hidden="1">
      <c r="A1138" s="39"/>
      <c r="D1138" s="13"/>
      <c r="E1138" s="5"/>
      <c r="F1138" s="5"/>
      <c r="G1138" s="5"/>
      <c r="I1138" s="5"/>
      <c r="J1138" s="5"/>
      <c r="K1138" s="5"/>
      <c r="L1138" s="5"/>
      <c r="M1138" s="7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11"/>
      <c r="AE1138" s="5"/>
      <c r="AF1138" s="5"/>
      <c r="AG1138" s="5"/>
      <c r="AH1138" s="5"/>
      <c r="AI1138" s="5"/>
      <c r="AJ1138" s="5"/>
      <c r="AK1138" s="5"/>
      <c r="AL1138" s="5"/>
      <c r="AM1138" s="5"/>
      <c r="AN1138" s="7"/>
      <c r="AO1138" s="5"/>
      <c r="AP1138" s="7"/>
      <c r="AQ1138" s="5"/>
      <c r="AR1138" s="5"/>
      <c r="AS1138" s="5"/>
      <c r="AT1138" s="5"/>
      <c r="AU1138" s="5"/>
      <c r="AV1138" s="5"/>
      <c r="AW1138" s="5"/>
      <c r="AX1138" s="5"/>
      <c r="AY1138" s="5"/>
      <c r="AZ1138" s="16"/>
      <c r="BA1138" s="16"/>
      <c r="BB1138" s="16"/>
      <c r="BC1138" s="16"/>
      <c r="BD1138" s="5"/>
      <c r="BE1138" s="5"/>
      <c r="BF1138" s="5"/>
      <c r="BG1138" s="5"/>
      <c r="BH1138" s="5"/>
      <c r="BI1138" s="5"/>
      <c r="BJ1138" s="5"/>
      <c r="BK1138" s="13"/>
      <c r="BL1138" s="13"/>
      <c r="BM1138" s="13"/>
      <c r="BN1138" s="5"/>
    </row>
    <row r="1139" spans="1:66" s="8" customFormat="1" ht="11.25" hidden="1">
      <c r="A1139" s="39"/>
      <c r="D1139" s="13"/>
      <c r="E1139" s="5"/>
      <c r="F1139" s="5"/>
      <c r="G1139" s="5"/>
      <c r="I1139" s="5"/>
      <c r="J1139" s="5"/>
      <c r="K1139" s="5"/>
      <c r="L1139" s="5"/>
      <c r="M1139" s="7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11"/>
      <c r="AE1139" s="5"/>
      <c r="AF1139" s="5"/>
      <c r="AG1139" s="5"/>
      <c r="AH1139" s="5"/>
      <c r="AI1139" s="5"/>
      <c r="AJ1139" s="5"/>
      <c r="AK1139" s="5"/>
      <c r="AL1139" s="5"/>
      <c r="AM1139" s="5"/>
      <c r="AN1139" s="7"/>
      <c r="AO1139" s="5"/>
      <c r="AP1139" s="7"/>
      <c r="AQ1139" s="5"/>
      <c r="AR1139" s="5"/>
      <c r="AS1139" s="5"/>
      <c r="AT1139" s="5"/>
      <c r="AU1139" s="5"/>
      <c r="AV1139" s="5"/>
      <c r="AW1139" s="5"/>
      <c r="AX1139" s="5"/>
      <c r="AY1139" s="5"/>
      <c r="AZ1139" s="16"/>
      <c r="BA1139" s="16"/>
      <c r="BB1139" s="16"/>
      <c r="BC1139" s="16"/>
      <c r="BD1139" s="5"/>
      <c r="BE1139" s="5"/>
      <c r="BF1139" s="5"/>
      <c r="BG1139" s="5"/>
      <c r="BH1139" s="5"/>
      <c r="BI1139" s="5"/>
      <c r="BJ1139" s="5"/>
      <c r="BK1139" s="13"/>
      <c r="BL1139" s="13"/>
      <c r="BM1139" s="13"/>
      <c r="BN1139" s="5"/>
    </row>
    <row r="1140" spans="1:66" s="8" customFormat="1" ht="11.25" hidden="1">
      <c r="A1140" s="39"/>
      <c r="D1140" s="13"/>
      <c r="E1140" s="5"/>
      <c r="F1140" s="5"/>
      <c r="G1140" s="5"/>
      <c r="I1140" s="5"/>
      <c r="J1140" s="5"/>
      <c r="K1140" s="5"/>
      <c r="L1140" s="5"/>
      <c r="M1140" s="7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11"/>
      <c r="AE1140" s="5"/>
      <c r="AF1140" s="5"/>
      <c r="AG1140" s="5"/>
      <c r="AH1140" s="5"/>
      <c r="AI1140" s="5"/>
      <c r="AJ1140" s="5"/>
      <c r="AK1140" s="5"/>
      <c r="AL1140" s="5"/>
      <c r="AM1140" s="5"/>
      <c r="AN1140" s="7"/>
      <c r="AO1140" s="5"/>
      <c r="AP1140" s="7"/>
      <c r="AQ1140" s="5"/>
      <c r="AR1140" s="5"/>
      <c r="AS1140" s="5"/>
      <c r="AT1140" s="5"/>
      <c r="AU1140" s="5"/>
      <c r="AV1140" s="5"/>
      <c r="AW1140" s="5"/>
      <c r="AX1140" s="5"/>
      <c r="AY1140" s="5"/>
      <c r="AZ1140" s="16"/>
      <c r="BA1140" s="16"/>
      <c r="BB1140" s="16"/>
      <c r="BC1140" s="16"/>
      <c r="BD1140" s="5"/>
      <c r="BE1140" s="5"/>
      <c r="BF1140" s="5"/>
      <c r="BG1140" s="5"/>
      <c r="BH1140" s="5"/>
      <c r="BI1140" s="5"/>
      <c r="BJ1140" s="5"/>
      <c r="BK1140" s="13"/>
      <c r="BL1140" s="13"/>
      <c r="BM1140" s="13"/>
      <c r="BN1140" s="5"/>
    </row>
    <row r="1141" spans="1:66" s="8" customFormat="1" ht="11.25" hidden="1">
      <c r="A1141" s="39"/>
      <c r="D1141" s="13"/>
      <c r="E1141" s="5"/>
      <c r="F1141" s="5"/>
      <c r="G1141" s="5"/>
      <c r="I1141" s="5"/>
      <c r="J1141" s="5"/>
      <c r="K1141" s="5"/>
      <c r="L1141" s="5"/>
      <c r="M1141" s="7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11"/>
      <c r="AE1141" s="5"/>
      <c r="AF1141" s="5"/>
      <c r="AG1141" s="5"/>
      <c r="AH1141" s="5"/>
      <c r="AI1141" s="5"/>
      <c r="AJ1141" s="5"/>
      <c r="AK1141" s="5"/>
      <c r="AL1141" s="5"/>
      <c r="AM1141" s="5"/>
      <c r="AN1141" s="7"/>
      <c r="AO1141" s="5"/>
      <c r="AP1141" s="7"/>
      <c r="AQ1141" s="5"/>
      <c r="AR1141" s="5"/>
      <c r="AS1141" s="5"/>
      <c r="AT1141" s="5"/>
      <c r="AU1141" s="5"/>
      <c r="AV1141" s="5"/>
      <c r="AW1141" s="5"/>
      <c r="AX1141" s="5"/>
      <c r="AY1141" s="5"/>
      <c r="AZ1141" s="16"/>
      <c r="BA1141" s="16"/>
      <c r="BB1141" s="16"/>
      <c r="BC1141" s="16"/>
      <c r="BD1141" s="5"/>
      <c r="BE1141" s="5"/>
      <c r="BF1141" s="5"/>
      <c r="BG1141" s="5"/>
      <c r="BH1141" s="5"/>
      <c r="BI1141" s="5"/>
      <c r="BJ1141" s="5"/>
      <c r="BK1141" s="13"/>
      <c r="BL1141" s="13"/>
      <c r="BM1141" s="13"/>
      <c r="BN1141" s="5"/>
    </row>
    <row r="1142" spans="1:66" s="8" customFormat="1" ht="11.25" hidden="1">
      <c r="A1142" s="39"/>
      <c r="D1142" s="13"/>
      <c r="E1142" s="5"/>
      <c r="F1142" s="5"/>
      <c r="G1142" s="5"/>
      <c r="I1142" s="5"/>
      <c r="J1142" s="5"/>
      <c r="K1142" s="5"/>
      <c r="L1142" s="5"/>
      <c r="M1142" s="7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11"/>
      <c r="AE1142" s="5"/>
      <c r="AF1142" s="5"/>
      <c r="AG1142" s="5"/>
      <c r="AH1142" s="5"/>
      <c r="AI1142" s="5"/>
      <c r="AJ1142" s="5"/>
      <c r="AK1142" s="5"/>
      <c r="AL1142" s="5"/>
      <c r="AM1142" s="5"/>
      <c r="AN1142" s="7"/>
      <c r="AO1142" s="5"/>
      <c r="AP1142" s="7"/>
      <c r="AQ1142" s="5"/>
      <c r="AR1142" s="5"/>
      <c r="AS1142" s="5"/>
      <c r="AT1142" s="5"/>
      <c r="AU1142" s="5"/>
      <c r="AV1142" s="5"/>
      <c r="AW1142" s="5"/>
      <c r="AX1142" s="5"/>
      <c r="AY1142" s="5"/>
      <c r="AZ1142" s="16"/>
      <c r="BA1142" s="16"/>
      <c r="BB1142" s="16"/>
      <c r="BC1142" s="16"/>
      <c r="BD1142" s="5"/>
      <c r="BE1142" s="5"/>
      <c r="BF1142" s="5"/>
      <c r="BG1142" s="5"/>
      <c r="BH1142" s="5"/>
      <c r="BI1142" s="5"/>
      <c r="BJ1142" s="5"/>
      <c r="BK1142" s="13"/>
      <c r="BL1142" s="13"/>
      <c r="BM1142" s="13"/>
      <c r="BN1142" s="5"/>
    </row>
    <row r="1143" spans="1:66" s="8" customFormat="1" ht="11.25" hidden="1">
      <c r="A1143" s="39"/>
      <c r="D1143" s="13"/>
      <c r="E1143" s="5"/>
      <c r="F1143" s="5"/>
      <c r="G1143" s="5"/>
      <c r="I1143" s="5"/>
      <c r="J1143" s="5"/>
      <c r="K1143" s="5"/>
      <c r="L1143" s="5"/>
      <c r="M1143" s="7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11"/>
      <c r="AE1143" s="5"/>
      <c r="AF1143" s="5"/>
      <c r="AG1143" s="5"/>
      <c r="AH1143" s="5"/>
      <c r="AI1143" s="5"/>
      <c r="AJ1143" s="5"/>
      <c r="AK1143" s="5"/>
      <c r="AL1143" s="5"/>
      <c r="AM1143" s="5"/>
      <c r="AN1143" s="7"/>
      <c r="AO1143" s="5"/>
      <c r="AP1143" s="7"/>
      <c r="AQ1143" s="5"/>
      <c r="AR1143" s="5"/>
      <c r="AS1143" s="5"/>
      <c r="AT1143" s="5"/>
      <c r="AU1143" s="5"/>
      <c r="AV1143" s="5"/>
      <c r="AW1143" s="5"/>
      <c r="AX1143" s="5"/>
      <c r="AY1143" s="5"/>
      <c r="AZ1143" s="16"/>
      <c r="BA1143" s="16"/>
      <c r="BB1143" s="16"/>
      <c r="BC1143" s="16"/>
      <c r="BD1143" s="5"/>
      <c r="BE1143" s="5"/>
      <c r="BF1143" s="5"/>
      <c r="BG1143" s="5"/>
      <c r="BH1143" s="5"/>
      <c r="BI1143" s="5"/>
      <c r="BJ1143" s="5"/>
      <c r="BK1143" s="13"/>
      <c r="BL1143" s="13"/>
      <c r="BM1143" s="13"/>
      <c r="BN1143" s="5"/>
    </row>
    <row r="1144" spans="1:66" s="8" customFormat="1" ht="11.25" hidden="1">
      <c r="A1144" s="39"/>
      <c r="D1144" s="13"/>
      <c r="E1144" s="5"/>
      <c r="F1144" s="5"/>
      <c r="G1144" s="5"/>
      <c r="I1144" s="5"/>
      <c r="J1144" s="5"/>
      <c r="K1144" s="5"/>
      <c r="L1144" s="5"/>
      <c r="M1144" s="7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11"/>
      <c r="AE1144" s="5"/>
      <c r="AF1144" s="5"/>
      <c r="AG1144" s="5"/>
      <c r="AH1144" s="5"/>
      <c r="AI1144" s="5"/>
      <c r="AJ1144" s="5"/>
      <c r="AK1144" s="5"/>
      <c r="AL1144" s="5"/>
      <c r="AM1144" s="5"/>
      <c r="AN1144" s="7"/>
      <c r="AO1144" s="5"/>
      <c r="AP1144" s="7"/>
      <c r="AQ1144" s="5"/>
      <c r="AR1144" s="5"/>
      <c r="AS1144" s="5"/>
      <c r="AT1144" s="5"/>
      <c r="AU1144" s="5"/>
      <c r="AV1144" s="5"/>
      <c r="AW1144" s="5"/>
      <c r="AX1144" s="5"/>
      <c r="AY1144" s="5"/>
      <c r="AZ1144" s="16"/>
      <c r="BA1144" s="16"/>
      <c r="BB1144" s="16"/>
      <c r="BC1144" s="16"/>
      <c r="BD1144" s="5"/>
      <c r="BE1144" s="5"/>
      <c r="BF1144" s="5"/>
      <c r="BG1144" s="5"/>
      <c r="BH1144" s="5"/>
      <c r="BI1144" s="5"/>
      <c r="BJ1144" s="5"/>
      <c r="BK1144" s="13"/>
      <c r="BL1144" s="13"/>
      <c r="BM1144" s="13"/>
      <c r="BN1144" s="5"/>
    </row>
    <row r="1145" spans="1:66" s="8" customFormat="1" ht="11.25" hidden="1">
      <c r="A1145" s="39"/>
      <c r="D1145" s="13"/>
      <c r="E1145" s="5"/>
      <c r="F1145" s="5"/>
      <c r="G1145" s="5"/>
      <c r="I1145" s="5"/>
      <c r="J1145" s="5"/>
      <c r="K1145" s="5"/>
      <c r="L1145" s="5"/>
      <c r="M1145" s="7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11"/>
      <c r="AE1145" s="5"/>
      <c r="AF1145" s="5"/>
      <c r="AG1145" s="5"/>
      <c r="AH1145" s="5"/>
      <c r="AI1145" s="5"/>
      <c r="AJ1145" s="5"/>
      <c r="AK1145" s="5"/>
      <c r="AL1145" s="5"/>
      <c r="AM1145" s="5"/>
      <c r="AN1145" s="7"/>
      <c r="AO1145" s="5"/>
      <c r="AP1145" s="7"/>
      <c r="AQ1145" s="5"/>
      <c r="AR1145" s="5"/>
      <c r="AS1145" s="5"/>
      <c r="AT1145" s="5"/>
      <c r="AU1145" s="5"/>
      <c r="AV1145" s="5"/>
      <c r="AW1145" s="5"/>
      <c r="AX1145" s="5"/>
      <c r="AY1145" s="5"/>
      <c r="AZ1145" s="16"/>
      <c r="BA1145" s="16"/>
      <c r="BB1145" s="16"/>
      <c r="BC1145" s="16"/>
      <c r="BD1145" s="5"/>
      <c r="BE1145" s="5"/>
      <c r="BF1145" s="5"/>
      <c r="BG1145" s="5"/>
      <c r="BH1145" s="5"/>
      <c r="BI1145" s="5"/>
      <c r="BJ1145" s="5"/>
      <c r="BK1145" s="13"/>
      <c r="BL1145" s="13"/>
      <c r="BM1145" s="13"/>
      <c r="BN1145" s="5"/>
    </row>
    <row r="1146" spans="1:66" s="8" customFormat="1" ht="11.25" hidden="1">
      <c r="A1146" s="39"/>
      <c r="D1146" s="13"/>
      <c r="E1146" s="5"/>
      <c r="F1146" s="5"/>
      <c r="G1146" s="5"/>
      <c r="I1146" s="5"/>
      <c r="J1146" s="5"/>
      <c r="K1146" s="5"/>
      <c r="L1146" s="5"/>
      <c r="M1146" s="7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11"/>
      <c r="AE1146" s="5"/>
      <c r="AF1146" s="5"/>
      <c r="AG1146" s="5"/>
      <c r="AH1146" s="5"/>
      <c r="AI1146" s="5"/>
      <c r="AJ1146" s="5"/>
      <c r="AK1146" s="5"/>
      <c r="AL1146" s="5"/>
      <c r="AM1146" s="5"/>
      <c r="AN1146" s="7"/>
      <c r="AO1146" s="5"/>
      <c r="AP1146" s="7"/>
      <c r="AQ1146" s="5"/>
      <c r="AR1146" s="5"/>
      <c r="AS1146" s="5"/>
      <c r="AT1146" s="5"/>
      <c r="AU1146" s="5"/>
      <c r="AV1146" s="5"/>
      <c r="AW1146" s="5"/>
      <c r="AX1146" s="5"/>
      <c r="AY1146" s="5"/>
      <c r="AZ1146" s="16"/>
      <c r="BA1146" s="16"/>
      <c r="BB1146" s="16"/>
      <c r="BC1146" s="16"/>
      <c r="BD1146" s="5"/>
      <c r="BE1146" s="5"/>
      <c r="BF1146" s="5"/>
      <c r="BG1146" s="5"/>
      <c r="BH1146" s="5"/>
      <c r="BI1146" s="5"/>
      <c r="BJ1146" s="5"/>
      <c r="BK1146" s="13"/>
      <c r="BL1146" s="13"/>
      <c r="BM1146" s="13"/>
      <c r="BN1146" s="5"/>
    </row>
    <row r="1147" spans="1:66" s="8" customFormat="1" ht="11.25" hidden="1">
      <c r="A1147" s="39"/>
      <c r="D1147" s="13"/>
      <c r="E1147" s="5"/>
      <c r="F1147" s="5"/>
      <c r="G1147" s="5"/>
      <c r="I1147" s="5"/>
      <c r="J1147" s="5"/>
      <c r="K1147" s="5"/>
      <c r="L1147" s="5"/>
      <c r="M1147" s="7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11"/>
      <c r="AE1147" s="5"/>
      <c r="AF1147" s="5"/>
      <c r="AG1147" s="5"/>
      <c r="AH1147" s="5"/>
      <c r="AI1147" s="5"/>
      <c r="AJ1147" s="5"/>
      <c r="AK1147" s="5"/>
      <c r="AL1147" s="5"/>
      <c r="AM1147" s="5"/>
      <c r="AN1147" s="7"/>
      <c r="AO1147" s="5"/>
      <c r="AP1147" s="7"/>
      <c r="AQ1147" s="5"/>
      <c r="AR1147" s="5"/>
      <c r="AS1147" s="5"/>
      <c r="AT1147" s="5"/>
      <c r="AU1147" s="5"/>
      <c r="AV1147" s="5"/>
      <c r="AW1147" s="5"/>
      <c r="AX1147" s="5"/>
      <c r="AY1147" s="5"/>
      <c r="AZ1147" s="16"/>
      <c r="BA1147" s="16"/>
      <c r="BB1147" s="16"/>
      <c r="BC1147" s="16"/>
      <c r="BD1147" s="5"/>
      <c r="BE1147" s="5"/>
      <c r="BF1147" s="5"/>
      <c r="BG1147" s="5"/>
      <c r="BH1147" s="5"/>
      <c r="BI1147" s="5"/>
      <c r="BJ1147" s="5"/>
      <c r="BK1147" s="13"/>
      <c r="BL1147" s="13"/>
      <c r="BM1147" s="13"/>
      <c r="BN1147" s="5"/>
    </row>
    <row r="1148" spans="1:66" s="8" customFormat="1" ht="11.25" hidden="1">
      <c r="A1148" s="39"/>
      <c r="D1148" s="13"/>
      <c r="E1148" s="5"/>
      <c r="F1148" s="5"/>
      <c r="G1148" s="5"/>
      <c r="I1148" s="5"/>
      <c r="J1148" s="5"/>
      <c r="K1148" s="5"/>
      <c r="L1148" s="5"/>
      <c r="M1148" s="7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11"/>
      <c r="AE1148" s="5"/>
      <c r="AF1148" s="5"/>
      <c r="AG1148" s="5"/>
      <c r="AH1148" s="5"/>
      <c r="AI1148" s="5"/>
      <c r="AJ1148" s="5"/>
      <c r="AK1148" s="5"/>
      <c r="AL1148" s="5"/>
      <c r="AM1148" s="5"/>
      <c r="AN1148" s="7"/>
      <c r="AO1148" s="5"/>
      <c r="AP1148" s="7"/>
      <c r="AQ1148" s="5"/>
      <c r="AR1148" s="5"/>
      <c r="AS1148" s="5"/>
      <c r="AT1148" s="5"/>
      <c r="AU1148" s="5"/>
      <c r="AV1148" s="5"/>
      <c r="AW1148" s="5"/>
      <c r="AX1148" s="5"/>
      <c r="AY1148" s="5"/>
      <c r="AZ1148" s="16"/>
      <c r="BA1148" s="16"/>
      <c r="BB1148" s="16"/>
      <c r="BC1148" s="16"/>
      <c r="BD1148" s="5"/>
      <c r="BE1148" s="5"/>
      <c r="BF1148" s="5"/>
      <c r="BG1148" s="5"/>
      <c r="BH1148" s="5"/>
      <c r="BI1148" s="5"/>
      <c r="BJ1148" s="5"/>
      <c r="BK1148" s="13"/>
      <c r="BL1148" s="13"/>
      <c r="BM1148" s="13"/>
      <c r="BN1148" s="5"/>
    </row>
    <row r="1149" spans="1:66" s="8" customFormat="1" ht="11.25" hidden="1">
      <c r="A1149" s="39"/>
      <c r="D1149" s="13"/>
      <c r="E1149" s="5"/>
      <c r="F1149" s="5"/>
      <c r="G1149" s="5"/>
      <c r="I1149" s="5"/>
      <c r="J1149" s="5"/>
      <c r="K1149" s="5"/>
      <c r="L1149" s="5"/>
      <c r="M1149" s="7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11"/>
      <c r="AE1149" s="5"/>
      <c r="AF1149" s="5"/>
      <c r="AG1149" s="5"/>
      <c r="AH1149" s="5"/>
      <c r="AI1149" s="5"/>
      <c r="AJ1149" s="5"/>
      <c r="AK1149" s="5"/>
      <c r="AL1149" s="5"/>
      <c r="AM1149" s="5"/>
      <c r="AN1149" s="7"/>
      <c r="AO1149" s="5"/>
      <c r="AP1149" s="7"/>
      <c r="AQ1149" s="5"/>
      <c r="AR1149" s="5"/>
      <c r="AS1149" s="5"/>
      <c r="AT1149" s="5"/>
      <c r="AU1149" s="5"/>
      <c r="AV1149" s="5"/>
      <c r="AW1149" s="5"/>
      <c r="AX1149" s="5"/>
      <c r="AY1149" s="5"/>
      <c r="AZ1149" s="16"/>
      <c r="BA1149" s="16"/>
      <c r="BB1149" s="16"/>
      <c r="BC1149" s="16"/>
      <c r="BD1149" s="5"/>
      <c r="BE1149" s="5"/>
      <c r="BF1149" s="5"/>
      <c r="BG1149" s="5"/>
      <c r="BH1149" s="5"/>
      <c r="BI1149" s="5"/>
      <c r="BJ1149" s="5"/>
      <c r="BK1149" s="13"/>
      <c r="BL1149" s="13"/>
      <c r="BM1149" s="13"/>
      <c r="BN1149" s="5"/>
    </row>
    <row r="1150" spans="1:66" s="8" customFormat="1" ht="11.25" hidden="1">
      <c r="A1150" s="39"/>
      <c r="D1150" s="13"/>
      <c r="E1150" s="5"/>
      <c r="F1150" s="5"/>
      <c r="G1150" s="5"/>
      <c r="I1150" s="5"/>
      <c r="J1150" s="5"/>
      <c r="K1150" s="5"/>
      <c r="L1150" s="5"/>
      <c r="M1150" s="7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11"/>
      <c r="AE1150" s="5"/>
      <c r="AF1150" s="5"/>
      <c r="AG1150" s="5"/>
      <c r="AH1150" s="5"/>
      <c r="AI1150" s="5"/>
      <c r="AJ1150" s="5"/>
      <c r="AK1150" s="5"/>
      <c r="AL1150" s="5"/>
      <c r="AM1150" s="5"/>
      <c r="AN1150" s="7"/>
      <c r="AO1150" s="5"/>
      <c r="AP1150" s="7"/>
      <c r="AQ1150" s="5"/>
      <c r="AR1150" s="5"/>
      <c r="AS1150" s="5"/>
      <c r="AT1150" s="5"/>
      <c r="AU1150" s="5"/>
      <c r="AV1150" s="5"/>
      <c r="AW1150" s="5"/>
      <c r="AX1150" s="5"/>
      <c r="AY1150" s="5"/>
      <c r="AZ1150" s="16"/>
      <c r="BA1150" s="16"/>
      <c r="BB1150" s="16"/>
      <c r="BC1150" s="16"/>
      <c r="BD1150" s="5"/>
      <c r="BE1150" s="5"/>
      <c r="BF1150" s="5"/>
      <c r="BG1150" s="5"/>
      <c r="BH1150" s="5"/>
      <c r="BI1150" s="5"/>
      <c r="BJ1150" s="5"/>
      <c r="BK1150" s="13"/>
      <c r="BL1150" s="13"/>
      <c r="BM1150" s="13"/>
      <c r="BN1150" s="5"/>
    </row>
    <row r="1151" spans="1:66" s="8" customFormat="1" ht="11.25" hidden="1">
      <c r="A1151" s="39"/>
      <c r="D1151" s="13"/>
      <c r="E1151" s="5"/>
      <c r="F1151" s="5"/>
      <c r="G1151" s="5"/>
      <c r="I1151" s="5"/>
      <c r="J1151" s="5"/>
      <c r="K1151" s="5"/>
      <c r="L1151" s="5"/>
      <c r="M1151" s="7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11"/>
      <c r="AE1151" s="5"/>
      <c r="AF1151" s="5"/>
      <c r="AG1151" s="5"/>
      <c r="AH1151" s="5"/>
      <c r="AI1151" s="5"/>
      <c r="AJ1151" s="5"/>
      <c r="AK1151" s="5"/>
      <c r="AL1151" s="5"/>
      <c r="AM1151" s="5"/>
      <c r="AN1151" s="7"/>
      <c r="AO1151" s="5"/>
      <c r="AP1151" s="7"/>
      <c r="AQ1151" s="5"/>
      <c r="AR1151" s="5"/>
      <c r="AS1151" s="5"/>
      <c r="AT1151" s="5"/>
      <c r="AU1151" s="5"/>
      <c r="AV1151" s="5"/>
      <c r="AW1151" s="5"/>
      <c r="AX1151" s="5"/>
      <c r="AY1151" s="5"/>
      <c r="AZ1151" s="16"/>
      <c r="BA1151" s="16"/>
      <c r="BB1151" s="16"/>
      <c r="BC1151" s="16"/>
      <c r="BD1151" s="5"/>
      <c r="BE1151" s="5"/>
      <c r="BF1151" s="5"/>
      <c r="BG1151" s="5"/>
      <c r="BH1151" s="5"/>
      <c r="BI1151" s="5"/>
      <c r="BJ1151" s="5"/>
      <c r="BK1151" s="13"/>
      <c r="BL1151" s="13"/>
      <c r="BM1151" s="13"/>
      <c r="BN1151" s="5"/>
    </row>
    <row r="1152" spans="1:66" s="8" customFormat="1" ht="11.25" hidden="1">
      <c r="A1152" s="39"/>
      <c r="D1152" s="13"/>
      <c r="E1152" s="5"/>
      <c r="F1152" s="5"/>
      <c r="G1152" s="5"/>
      <c r="I1152" s="5"/>
      <c r="J1152" s="5"/>
      <c r="K1152" s="5"/>
      <c r="L1152" s="5"/>
      <c r="M1152" s="7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11"/>
      <c r="AE1152" s="5"/>
      <c r="AF1152" s="5"/>
      <c r="AG1152" s="5"/>
      <c r="AH1152" s="5"/>
      <c r="AI1152" s="5"/>
      <c r="AJ1152" s="5"/>
      <c r="AK1152" s="5"/>
      <c r="AL1152" s="5"/>
      <c r="AM1152" s="5"/>
      <c r="AN1152" s="7"/>
      <c r="AO1152" s="5"/>
      <c r="AP1152" s="7"/>
      <c r="AQ1152" s="5"/>
      <c r="AR1152" s="5"/>
      <c r="AS1152" s="5"/>
      <c r="AT1152" s="5"/>
      <c r="AU1152" s="5"/>
      <c r="AV1152" s="5"/>
      <c r="AW1152" s="5"/>
      <c r="AX1152" s="5"/>
      <c r="AY1152" s="5"/>
      <c r="AZ1152" s="16"/>
      <c r="BA1152" s="16"/>
      <c r="BB1152" s="16"/>
      <c r="BC1152" s="16"/>
      <c r="BD1152" s="5"/>
      <c r="BE1152" s="5"/>
      <c r="BF1152" s="5"/>
      <c r="BG1152" s="5"/>
      <c r="BH1152" s="5"/>
      <c r="BI1152" s="5"/>
      <c r="BJ1152" s="5"/>
      <c r="BK1152" s="13"/>
      <c r="BL1152" s="13"/>
      <c r="BM1152" s="13"/>
      <c r="BN1152" s="5"/>
    </row>
    <row r="1153" spans="1:66" s="8" customFormat="1" ht="11.25" hidden="1">
      <c r="A1153" s="39"/>
      <c r="D1153" s="13"/>
      <c r="E1153" s="5"/>
      <c r="F1153" s="5"/>
      <c r="G1153" s="5"/>
      <c r="I1153" s="5"/>
      <c r="J1153" s="5"/>
      <c r="K1153" s="5"/>
      <c r="L1153" s="5"/>
      <c r="M1153" s="7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11"/>
      <c r="AE1153" s="5"/>
      <c r="AF1153" s="5"/>
      <c r="AG1153" s="5"/>
      <c r="AH1153" s="5"/>
      <c r="AI1153" s="5"/>
      <c r="AJ1153" s="5"/>
      <c r="AK1153" s="5"/>
      <c r="AL1153" s="5"/>
      <c r="AM1153" s="5"/>
      <c r="AN1153" s="7"/>
      <c r="AO1153" s="5"/>
      <c r="AP1153" s="7"/>
      <c r="AQ1153" s="5"/>
      <c r="AR1153" s="5"/>
      <c r="AS1153" s="5"/>
      <c r="AT1153" s="5"/>
      <c r="AU1153" s="5"/>
      <c r="AV1153" s="5"/>
      <c r="AW1153" s="5"/>
      <c r="AX1153" s="5"/>
      <c r="AY1153" s="5"/>
      <c r="AZ1153" s="16"/>
      <c r="BA1153" s="16"/>
      <c r="BB1153" s="16"/>
      <c r="BC1153" s="16"/>
      <c r="BD1153" s="5"/>
      <c r="BE1153" s="5"/>
      <c r="BF1153" s="5"/>
      <c r="BG1153" s="5"/>
      <c r="BH1153" s="5"/>
      <c r="BI1153" s="5"/>
      <c r="BJ1153" s="5"/>
      <c r="BK1153" s="13"/>
      <c r="BL1153" s="13"/>
      <c r="BM1153" s="13"/>
      <c r="BN1153" s="5"/>
    </row>
    <row r="1154" spans="1:66" s="8" customFormat="1" ht="11.25" hidden="1">
      <c r="A1154" s="39"/>
      <c r="D1154" s="13"/>
      <c r="E1154" s="5"/>
      <c r="F1154" s="5"/>
      <c r="G1154" s="5"/>
      <c r="I1154" s="5"/>
      <c r="J1154" s="5"/>
      <c r="K1154" s="5"/>
      <c r="L1154" s="5"/>
      <c r="M1154" s="7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11"/>
      <c r="AE1154" s="5"/>
      <c r="AF1154" s="5"/>
      <c r="AG1154" s="5"/>
      <c r="AH1154" s="5"/>
      <c r="AI1154" s="5"/>
      <c r="AJ1154" s="5"/>
      <c r="AK1154" s="5"/>
      <c r="AL1154" s="5"/>
      <c r="AM1154" s="5"/>
      <c r="AN1154" s="7"/>
      <c r="AO1154" s="5"/>
      <c r="AP1154" s="7"/>
      <c r="AQ1154" s="5"/>
      <c r="AR1154" s="5"/>
      <c r="AS1154" s="5"/>
      <c r="AT1154" s="5"/>
      <c r="AU1154" s="5"/>
      <c r="AV1154" s="5"/>
      <c r="AW1154" s="5"/>
      <c r="AX1154" s="5"/>
      <c r="AY1154" s="5"/>
      <c r="AZ1154" s="16"/>
      <c r="BA1154" s="16"/>
      <c r="BB1154" s="16"/>
      <c r="BC1154" s="16"/>
      <c r="BD1154" s="5"/>
      <c r="BE1154" s="5"/>
      <c r="BF1154" s="5"/>
      <c r="BG1154" s="5"/>
      <c r="BH1154" s="5"/>
      <c r="BI1154" s="5"/>
      <c r="BJ1154" s="5"/>
      <c r="BK1154" s="13"/>
      <c r="BL1154" s="13"/>
      <c r="BM1154" s="13"/>
      <c r="BN1154" s="5"/>
    </row>
    <row r="1155" spans="1:66" s="8" customFormat="1" ht="11.25" hidden="1">
      <c r="A1155" s="39"/>
      <c r="D1155" s="13"/>
      <c r="E1155" s="5"/>
      <c r="F1155" s="5"/>
      <c r="G1155" s="5"/>
      <c r="I1155" s="5"/>
      <c r="J1155" s="5"/>
      <c r="K1155" s="5"/>
      <c r="L1155" s="5"/>
      <c r="M1155" s="7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11"/>
      <c r="AE1155" s="5"/>
      <c r="AF1155" s="5"/>
      <c r="AG1155" s="5"/>
      <c r="AH1155" s="5"/>
      <c r="AI1155" s="5"/>
      <c r="AJ1155" s="5"/>
      <c r="AK1155" s="5"/>
      <c r="AL1155" s="5"/>
      <c r="AM1155" s="5"/>
      <c r="AN1155" s="7"/>
      <c r="AO1155" s="5"/>
      <c r="AP1155" s="7"/>
      <c r="AQ1155" s="5"/>
      <c r="AR1155" s="5"/>
      <c r="AS1155" s="5"/>
      <c r="AT1155" s="5"/>
      <c r="AU1155" s="5"/>
      <c r="AV1155" s="5"/>
      <c r="AW1155" s="5"/>
      <c r="AX1155" s="5"/>
      <c r="AY1155" s="5"/>
      <c r="AZ1155" s="16"/>
      <c r="BA1155" s="16"/>
      <c r="BB1155" s="16"/>
      <c r="BC1155" s="16"/>
      <c r="BD1155" s="5"/>
      <c r="BE1155" s="5"/>
      <c r="BF1155" s="5"/>
      <c r="BG1155" s="5"/>
      <c r="BH1155" s="5"/>
      <c r="BI1155" s="5"/>
      <c r="BJ1155" s="5"/>
      <c r="BK1155" s="13"/>
      <c r="BL1155" s="13"/>
      <c r="BM1155" s="13"/>
      <c r="BN1155" s="5"/>
    </row>
    <row r="1156" spans="1:66" s="8" customFormat="1" ht="11.25" hidden="1">
      <c r="A1156" s="39"/>
      <c r="D1156" s="13"/>
      <c r="E1156" s="5"/>
      <c r="F1156" s="5"/>
      <c r="G1156" s="5"/>
      <c r="I1156" s="5"/>
      <c r="J1156" s="5"/>
      <c r="K1156" s="5"/>
      <c r="L1156" s="5"/>
      <c r="M1156" s="7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11"/>
      <c r="AE1156" s="5"/>
      <c r="AF1156" s="5"/>
      <c r="AG1156" s="5"/>
      <c r="AH1156" s="5"/>
      <c r="AI1156" s="5"/>
      <c r="AJ1156" s="5"/>
      <c r="AK1156" s="5"/>
      <c r="AL1156" s="5"/>
      <c r="AM1156" s="5"/>
      <c r="AN1156" s="7"/>
      <c r="AO1156" s="5"/>
      <c r="AP1156" s="7"/>
      <c r="AQ1156" s="5"/>
      <c r="AR1156" s="5"/>
      <c r="AS1156" s="5"/>
      <c r="AT1156" s="5"/>
      <c r="AU1156" s="5"/>
      <c r="AV1156" s="5"/>
      <c r="AW1156" s="5"/>
      <c r="AX1156" s="5"/>
      <c r="AY1156" s="5"/>
      <c r="AZ1156" s="16"/>
      <c r="BA1156" s="16"/>
      <c r="BB1156" s="16"/>
      <c r="BC1156" s="16"/>
      <c r="BD1156" s="5"/>
      <c r="BE1156" s="5"/>
      <c r="BF1156" s="5"/>
      <c r="BG1156" s="5"/>
      <c r="BH1156" s="5"/>
      <c r="BI1156" s="5"/>
      <c r="BJ1156" s="5"/>
      <c r="BK1156" s="13"/>
      <c r="BL1156" s="13"/>
      <c r="BM1156" s="13"/>
      <c r="BN1156" s="5"/>
    </row>
    <row r="1157" spans="1:66" s="8" customFormat="1" ht="11.25" hidden="1">
      <c r="A1157" s="39"/>
      <c r="D1157" s="13"/>
      <c r="E1157" s="5"/>
      <c r="F1157" s="5"/>
      <c r="G1157" s="5"/>
      <c r="I1157" s="5"/>
      <c r="J1157" s="5"/>
      <c r="K1157" s="5"/>
      <c r="L1157" s="5"/>
      <c r="M1157" s="7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11"/>
      <c r="AE1157" s="5"/>
      <c r="AF1157" s="5"/>
      <c r="AG1157" s="5"/>
      <c r="AH1157" s="5"/>
      <c r="AI1157" s="5"/>
      <c r="AJ1157" s="5"/>
      <c r="AK1157" s="5"/>
      <c r="AL1157" s="5"/>
      <c r="AM1157" s="5"/>
      <c r="AN1157" s="7"/>
      <c r="AO1157" s="5"/>
      <c r="AP1157" s="7"/>
      <c r="AQ1157" s="5"/>
      <c r="AR1157" s="5"/>
      <c r="AS1157" s="5"/>
      <c r="AT1157" s="5"/>
      <c r="AU1157" s="5"/>
      <c r="AV1157" s="5"/>
      <c r="AW1157" s="5"/>
      <c r="AX1157" s="5"/>
      <c r="AY1157" s="5"/>
      <c r="AZ1157" s="16"/>
      <c r="BA1157" s="16"/>
      <c r="BB1157" s="16"/>
      <c r="BC1157" s="16"/>
      <c r="BD1157" s="5"/>
      <c r="BE1157" s="5"/>
      <c r="BF1157" s="5"/>
      <c r="BG1157" s="5"/>
      <c r="BH1157" s="5"/>
      <c r="BI1157" s="5"/>
      <c r="BJ1157" s="5"/>
      <c r="BK1157" s="13"/>
      <c r="BL1157" s="13"/>
      <c r="BM1157" s="13"/>
      <c r="BN1157" s="5"/>
    </row>
    <row r="1158" spans="1:66" s="8" customFormat="1" ht="11.25" hidden="1">
      <c r="A1158" s="39"/>
      <c r="D1158" s="13"/>
      <c r="E1158" s="5"/>
      <c r="F1158" s="5"/>
      <c r="G1158" s="5"/>
      <c r="I1158" s="5"/>
      <c r="J1158" s="5"/>
      <c r="K1158" s="5"/>
      <c r="L1158" s="5"/>
      <c r="M1158" s="7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11"/>
      <c r="AE1158" s="5"/>
      <c r="AF1158" s="5"/>
      <c r="AG1158" s="5"/>
      <c r="AH1158" s="5"/>
      <c r="AI1158" s="5"/>
      <c r="AJ1158" s="5"/>
      <c r="AK1158" s="5"/>
      <c r="AL1158" s="5"/>
      <c r="AM1158" s="5"/>
      <c r="AN1158" s="7"/>
      <c r="AO1158" s="5"/>
      <c r="AP1158" s="7"/>
      <c r="AQ1158" s="5"/>
      <c r="AR1158" s="5"/>
      <c r="AS1158" s="5"/>
      <c r="AT1158" s="5"/>
      <c r="AU1158" s="5"/>
      <c r="AV1158" s="5"/>
      <c r="AW1158" s="5"/>
      <c r="AX1158" s="5"/>
      <c r="AY1158" s="5"/>
      <c r="AZ1158" s="16"/>
      <c r="BA1158" s="16"/>
      <c r="BB1158" s="16"/>
      <c r="BC1158" s="16"/>
      <c r="BD1158" s="5"/>
      <c r="BE1158" s="5"/>
      <c r="BF1158" s="5"/>
      <c r="BG1158" s="5"/>
      <c r="BH1158" s="5"/>
      <c r="BI1158" s="5"/>
      <c r="BJ1158" s="5"/>
      <c r="BK1158" s="13"/>
      <c r="BL1158" s="13"/>
      <c r="BM1158" s="13"/>
      <c r="BN1158" s="5"/>
    </row>
    <row r="1159" spans="1:66" s="8" customFormat="1" ht="11.25" hidden="1">
      <c r="A1159" s="39"/>
      <c r="D1159" s="13"/>
      <c r="E1159" s="5"/>
      <c r="F1159" s="5"/>
      <c r="G1159" s="5"/>
      <c r="I1159" s="5"/>
      <c r="J1159" s="5"/>
      <c r="K1159" s="5"/>
      <c r="L1159" s="5"/>
      <c r="M1159" s="7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11"/>
      <c r="AE1159" s="5"/>
      <c r="AF1159" s="5"/>
      <c r="AG1159" s="5"/>
      <c r="AH1159" s="5"/>
      <c r="AI1159" s="5"/>
      <c r="AJ1159" s="5"/>
      <c r="AK1159" s="5"/>
      <c r="AL1159" s="5"/>
      <c r="AM1159" s="5"/>
      <c r="AN1159" s="7"/>
      <c r="AO1159" s="5"/>
      <c r="AP1159" s="7"/>
      <c r="AQ1159" s="5"/>
      <c r="AR1159" s="5"/>
      <c r="AS1159" s="5"/>
      <c r="AT1159" s="5"/>
      <c r="AU1159" s="5"/>
      <c r="AV1159" s="5"/>
      <c r="AW1159" s="5"/>
      <c r="AX1159" s="5"/>
      <c r="AY1159" s="5"/>
      <c r="AZ1159" s="16"/>
      <c r="BA1159" s="16"/>
      <c r="BB1159" s="16"/>
      <c r="BC1159" s="16"/>
      <c r="BD1159" s="5"/>
      <c r="BE1159" s="5"/>
      <c r="BF1159" s="5"/>
      <c r="BG1159" s="5"/>
      <c r="BH1159" s="5"/>
      <c r="BI1159" s="5"/>
      <c r="BJ1159" s="5"/>
      <c r="BK1159" s="13"/>
      <c r="BL1159" s="13"/>
      <c r="BM1159" s="13"/>
      <c r="BN1159" s="5"/>
    </row>
    <row r="1160" spans="1:66" s="8" customFormat="1" ht="11.25" hidden="1">
      <c r="A1160" s="39"/>
      <c r="D1160" s="13"/>
      <c r="E1160" s="5"/>
      <c r="F1160" s="5"/>
      <c r="G1160" s="5"/>
      <c r="I1160" s="5"/>
      <c r="J1160" s="5"/>
      <c r="K1160" s="5"/>
      <c r="L1160" s="5"/>
      <c r="M1160" s="7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11"/>
      <c r="AE1160" s="5"/>
      <c r="AF1160" s="5"/>
      <c r="AG1160" s="5"/>
      <c r="AH1160" s="5"/>
      <c r="AI1160" s="5"/>
      <c r="AJ1160" s="5"/>
      <c r="AK1160" s="5"/>
      <c r="AL1160" s="5"/>
      <c r="AM1160" s="5"/>
      <c r="AN1160" s="7"/>
      <c r="AO1160" s="5"/>
      <c r="AP1160" s="7"/>
      <c r="AQ1160" s="5"/>
      <c r="AR1160" s="5"/>
      <c r="AS1160" s="5"/>
      <c r="AT1160" s="5"/>
      <c r="AU1160" s="5"/>
      <c r="AV1160" s="5"/>
      <c r="AW1160" s="5"/>
      <c r="AX1160" s="5"/>
      <c r="AY1160" s="5"/>
      <c r="AZ1160" s="16"/>
      <c r="BA1160" s="16"/>
      <c r="BB1160" s="16"/>
      <c r="BC1160" s="16"/>
      <c r="BD1160" s="5"/>
      <c r="BE1160" s="5"/>
      <c r="BF1160" s="5"/>
      <c r="BG1160" s="5"/>
      <c r="BH1160" s="5"/>
      <c r="BI1160" s="5"/>
      <c r="BJ1160" s="5"/>
      <c r="BK1160" s="13"/>
      <c r="BL1160" s="13"/>
      <c r="BM1160" s="13"/>
      <c r="BN1160" s="5"/>
    </row>
    <row r="1161" spans="1:66" s="8" customFormat="1" ht="11.25" hidden="1">
      <c r="A1161" s="39"/>
      <c r="D1161" s="13"/>
      <c r="E1161" s="5"/>
      <c r="F1161" s="5"/>
      <c r="G1161" s="5"/>
      <c r="I1161" s="5"/>
      <c r="J1161" s="5"/>
      <c r="K1161" s="5"/>
      <c r="L1161" s="5"/>
      <c r="M1161" s="7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11"/>
      <c r="AE1161" s="5"/>
      <c r="AF1161" s="5"/>
      <c r="AG1161" s="5"/>
      <c r="AH1161" s="5"/>
      <c r="AI1161" s="5"/>
      <c r="AJ1161" s="5"/>
      <c r="AK1161" s="5"/>
      <c r="AL1161" s="5"/>
      <c r="AM1161" s="5"/>
      <c r="AN1161" s="7"/>
      <c r="AO1161" s="5"/>
      <c r="AP1161" s="7"/>
      <c r="AQ1161" s="5"/>
      <c r="AR1161" s="5"/>
      <c r="AS1161" s="5"/>
      <c r="AT1161" s="5"/>
      <c r="AU1161" s="5"/>
      <c r="AV1161" s="5"/>
      <c r="AW1161" s="5"/>
      <c r="AX1161" s="5"/>
      <c r="AY1161" s="5"/>
      <c r="AZ1161" s="16"/>
      <c r="BA1161" s="16"/>
      <c r="BB1161" s="16"/>
      <c r="BC1161" s="16"/>
      <c r="BD1161" s="5"/>
      <c r="BE1161" s="5"/>
      <c r="BF1161" s="5"/>
      <c r="BG1161" s="5"/>
      <c r="BH1161" s="5"/>
      <c r="BI1161" s="5"/>
      <c r="BJ1161" s="5"/>
      <c r="BK1161" s="13"/>
      <c r="BL1161" s="13"/>
      <c r="BM1161" s="13"/>
      <c r="BN1161" s="5"/>
    </row>
    <row r="1162" spans="1:66" s="8" customFormat="1" ht="11.25" hidden="1">
      <c r="A1162" s="39"/>
      <c r="D1162" s="13"/>
      <c r="E1162" s="5"/>
      <c r="F1162" s="5"/>
      <c r="G1162" s="5"/>
      <c r="I1162" s="5"/>
      <c r="J1162" s="5"/>
      <c r="K1162" s="5"/>
      <c r="L1162" s="5"/>
      <c r="M1162" s="7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11"/>
      <c r="AE1162" s="5"/>
      <c r="AF1162" s="5"/>
      <c r="AG1162" s="5"/>
      <c r="AH1162" s="5"/>
      <c r="AI1162" s="5"/>
      <c r="AJ1162" s="5"/>
      <c r="AK1162" s="5"/>
      <c r="AL1162" s="5"/>
      <c r="AM1162" s="5"/>
      <c r="AN1162" s="7"/>
      <c r="AO1162" s="5"/>
      <c r="AP1162" s="7"/>
      <c r="AQ1162" s="5"/>
      <c r="AR1162" s="5"/>
      <c r="AS1162" s="5"/>
      <c r="AT1162" s="5"/>
      <c r="AU1162" s="5"/>
      <c r="AV1162" s="5"/>
      <c r="AW1162" s="5"/>
      <c r="AX1162" s="5"/>
      <c r="AY1162" s="5"/>
      <c r="AZ1162" s="16"/>
      <c r="BA1162" s="16"/>
      <c r="BB1162" s="16"/>
      <c r="BC1162" s="16"/>
      <c r="BD1162" s="5"/>
      <c r="BE1162" s="5"/>
      <c r="BF1162" s="5"/>
      <c r="BG1162" s="5"/>
      <c r="BH1162" s="5"/>
      <c r="BI1162" s="5"/>
      <c r="BJ1162" s="5"/>
      <c r="BK1162" s="13"/>
      <c r="BL1162" s="13"/>
      <c r="BM1162" s="13"/>
      <c r="BN1162" s="5"/>
    </row>
    <row r="1163" spans="1:66" s="8" customFormat="1" ht="11.25" hidden="1">
      <c r="A1163" s="39"/>
      <c r="D1163" s="13"/>
      <c r="E1163" s="5"/>
      <c r="F1163" s="5"/>
      <c r="G1163" s="5"/>
      <c r="I1163" s="5"/>
      <c r="J1163" s="5"/>
      <c r="K1163" s="5"/>
      <c r="L1163" s="5"/>
      <c r="M1163" s="7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11"/>
      <c r="AE1163" s="5"/>
      <c r="AF1163" s="5"/>
      <c r="AG1163" s="5"/>
      <c r="AH1163" s="5"/>
      <c r="AI1163" s="5"/>
      <c r="AJ1163" s="5"/>
      <c r="AK1163" s="5"/>
      <c r="AL1163" s="5"/>
      <c r="AM1163" s="5"/>
      <c r="AN1163" s="7"/>
      <c r="AO1163" s="5"/>
      <c r="AP1163" s="7"/>
      <c r="AQ1163" s="5"/>
      <c r="AR1163" s="5"/>
      <c r="AS1163" s="5"/>
      <c r="AT1163" s="5"/>
      <c r="AU1163" s="5"/>
      <c r="AV1163" s="5"/>
      <c r="AW1163" s="5"/>
      <c r="AX1163" s="5"/>
      <c r="AY1163" s="5"/>
      <c r="AZ1163" s="16"/>
      <c r="BA1163" s="16"/>
      <c r="BB1163" s="16"/>
      <c r="BC1163" s="16"/>
      <c r="BD1163" s="5"/>
      <c r="BE1163" s="5"/>
      <c r="BF1163" s="5"/>
      <c r="BG1163" s="5"/>
      <c r="BH1163" s="5"/>
      <c r="BI1163" s="5"/>
      <c r="BJ1163" s="5"/>
      <c r="BK1163" s="13"/>
      <c r="BL1163" s="13"/>
      <c r="BM1163" s="13"/>
      <c r="BN1163" s="5"/>
    </row>
    <row r="1164" spans="1:66" s="8" customFormat="1" ht="11.25" hidden="1">
      <c r="A1164" s="39"/>
      <c r="D1164" s="13"/>
      <c r="E1164" s="5"/>
      <c r="F1164" s="5"/>
      <c r="G1164" s="5"/>
      <c r="I1164" s="5"/>
      <c r="J1164" s="5"/>
      <c r="K1164" s="5"/>
      <c r="L1164" s="5"/>
      <c r="M1164" s="7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11"/>
      <c r="AE1164" s="5"/>
      <c r="AF1164" s="5"/>
      <c r="AG1164" s="5"/>
      <c r="AH1164" s="5"/>
      <c r="AI1164" s="5"/>
      <c r="AJ1164" s="5"/>
      <c r="AK1164" s="5"/>
      <c r="AL1164" s="5"/>
      <c r="AM1164" s="5"/>
      <c r="AN1164" s="7"/>
      <c r="AO1164" s="5"/>
      <c r="AP1164" s="7"/>
      <c r="AQ1164" s="5"/>
      <c r="AR1164" s="5"/>
      <c r="AS1164" s="5"/>
      <c r="AT1164" s="5"/>
      <c r="AU1164" s="5"/>
      <c r="AV1164" s="5"/>
      <c r="AW1164" s="5"/>
      <c r="AX1164" s="5"/>
      <c r="AY1164" s="5"/>
      <c r="AZ1164" s="16"/>
      <c r="BA1164" s="16"/>
      <c r="BB1164" s="16"/>
      <c r="BC1164" s="16"/>
      <c r="BD1164" s="5"/>
      <c r="BE1164" s="5"/>
      <c r="BF1164" s="5"/>
      <c r="BG1164" s="5"/>
      <c r="BH1164" s="5"/>
      <c r="BI1164" s="5"/>
      <c r="BJ1164" s="5"/>
      <c r="BK1164" s="13"/>
      <c r="BL1164" s="13"/>
      <c r="BM1164" s="13"/>
      <c r="BN1164" s="5"/>
    </row>
    <row r="1165" spans="1:66" s="8" customFormat="1" ht="11.25" hidden="1">
      <c r="A1165" s="39"/>
      <c r="D1165" s="13"/>
      <c r="E1165" s="5"/>
      <c r="F1165" s="5"/>
      <c r="G1165" s="5"/>
      <c r="I1165" s="5"/>
      <c r="J1165" s="5"/>
      <c r="K1165" s="5"/>
      <c r="L1165" s="5"/>
      <c r="M1165" s="7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11"/>
      <c r="AE1165" s="5"/>
      <c r="AF1165" s="5"/>
      <c r="AG1165" s="5"/>
      <c r="AH1165" s="5"/>
      <c r="AI1165" s="5"/>
      <c r="AJ1165" s="5"/>
      <c r="AK1165" s="5"/>
      <c r="AL1165" s="5"/>
      <c r="AM1165" s="5"/>
      <c r="AN1165" s="7"/>
      <c r="AO1165" s="5"/>
      <c r="AP1165" s="7"/>
      <c r="AQ1165" s="5"/>
      <c r="AR1165" s="5"/>
      <c r="AS1165" s="5"/>
      <c r="AT1165" s="5"/>
      <c r="AU1165" s="5"/>
      <c r="AV1165" s="5"/>
      <c r="AW1165" s="5"/>
      <c r="AX1165" s="5"/>
      <c r="AY1165" s="5"/>
      <c r="AZ1165" s="16"/>
      <c r="BA1165" s="16"/>
      <c r="BB1165" s="16"/>
      <c r="BC1165" s="16"/>
      <c r="BD1165" s="5"/>
      <c r="BE1165" s="5"/>
      <c r="BF1165" s="5"/>
      <c r="BG1165" s="5"/>
      <c r="BH1165" s="5"/>
      <c r="BI1165" s="5"/>
      <c r="BJ1165" s="5"/>
      <c r="BK1165" s="13"/>
      <c r="BL1165" s="13"/>
      <c r="BM1165" s="13"/>
      <c r="BN1165" s="5"/>
    </row>
    <row r="1166" spans="1:66" s="8" customFormat="1" ht="11.25" hidden="1">
      <c r="A1166" s="39"/>
      <c r="D1166" s="13"/>
      <c r="E1166" s="5"/>
      <c r="F1166" s="5"/>
      <c r="G1166" s="5"/>
      <c r="I1166" s="5"/>
      <c r="J1166" s="5"/>
      <c r="K1166" s="5"/>
      <c r="L1166" s="5"/>
      <c r="M1166" s="7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11"/>
      <c r="AE1166" s="5"/>
      <c r="AF1166" s="5"/>
      <c r="AG1166" s="5"/>
      <c r="AH1166" s="5"/>
      <c r="AI1166" s="5"/>
      <c r="AJ1166" s="5"/>
      <c r="AK1166" s="5"/>
      <c r="AL1166" s="5"/>
      <c r="AM1166" s="5"/>
      <c r="AN1166" s="7"/>
      <c r="AO1166" s="5"/>
      <c r="AP1166" s="7"/>
      <c r="AQ1166" s="5"/>
      <c r="AR1166" s="5"/>
      <c r="AS1166" s="5"/>
      <c r="AT1166" s="5"/>
      <c r="AU1166" s="5"/>
      <c r="AV1166" s="5"/>
      <c r="AW1166" s="5"/>
      <c r="AX1166" s="5"/>
      <c r="AY1166" s="5"/>
      <c r="AZ1166" s="16"/>
      <c r="BA1166" s="16"/>
      <c r="BB1166" s="16"/>
      <c r="BC1166" s="16"/>
      <c r="BD1166" s="5"/>
      <c r="BE1166" s="5"/>
      <c r="BF1166" s="5"/>
      <c r="BG1166" s="5"/>
      <c r="BH1166" s="5"/>
      <c r="BI1166" s="5"/>
      <c r="BJ1166" s="5"/>
      <c r="BK1166" s="13"/>
      <c r="BL1166" s="13"/>
      <c r="BM1166" s="13"/>
      <c r="BN1166" s="5"/>
    </row>
    <row r="1167" spans="1:66" s="8" customFormat="1" ht="11.25" hidden="1">
      <c r="A1167" s="39"/>
      <c r="D1167" s="13"/>
      <c r="E1167" s="5"/>
      <c r="F1167" s="5"/>
      <c r="G1167" s="5"/>
      <c r="I1167" s="5"/>
      <c r="J1167" s="5"/>
      <c r="K1167" s="5"/>
      <c r="L1167" s="5"/>
      <c r="M1167" s="7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11"/>
      <c r="AE1167" s="5"/>
      <c r="AF1167" s="5"/>
      <c r="AG1167" s="5"/>
      <c r="AH1167" s="5"/>
      <c r="AI1167" s="5"/>
      <c r="AJ1167" s="5"/>
      <c r="AK1167" s="5"/>
      <c r="AL1167" s="5"/>
      <c r="AM1167" s="5"/>
      <c r="AN1167" s="7"/>
      <c r="AO1167" s="5"/>
      <c r="AP1167" s="7"/>
      <c r="AQ1167" s="5"/>
      <c r="AR1167" s="5"/>
      <c r="AS1167" s="5"/>
      <c r="AT1167" s="5"/>
      <c r="AU1167" s="5"/>
      <c r="AV1167" s="5"/>
      <c r="AW1167" s="5"/>
      <c r="AX1167" s="5"/>
      <c r="AY1167" s="5"/>
      <c r="AZ1167" s="16"/>
      <c r="BA1167" s="16"/>
      <c r="BB1167" s="16"/>
      <c r="BC1167" s="16"/>
      <c r="BD1167" s="5"/>
      <c r="BE1167" s="5"/>
      <c r="BF1167" s="5"/>
      <c r="BG1167" s="5"/>
      <c r="BH1167" s="5"/>
      <c r="BI1167" s="5"/>
      <c r="BJ1167" s="5"/>
      <c r="BK1167" s="13"/>
      <c r="BL1167" s="13"/>
      <c r="BM1167" s="13"/>
      <c r="BN1167" s="5"/>
    </row>
    <row r="1168" spans="1:66" s="8" customFormat="1" ht="11.25" hidden="1">
      <c r="A1168" s="39"/>
      <c r="D1168" s="13"/>
      <c r="E1168" s="5"/>
      <c r="F1168" s="5"/>
      <c r="G1168" s="5"/>
      <c r="I1168" s="5"/>
      <c r="J1168" s="5"/>
      <c r="K1168" s="5"/>
      <c r="L1168" s="5"/>
      <c r="M1168" s="7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11"/>
      <c r="AE1168" s="5"/>
      <c r="AF1168" s="5"/>
      <c r="AG1168" s="5"/>
      <c r="AH1168" s="5"/>
      <c r="AI1168" s="5"/>
      <c r="AJ1168" s="5"/>
      <c r="AK1168" s="5"/>
      <c r="AL1168" s="5"/>
      <c r="AM1168" s="5"/>
      <c r="AN1168" s="7"/>
      <c r="AO1168" s="5"/>
      <c r="AP1168" s="7"/>
      <c r="AQ1168" s="5"/>
      <c r="AR1168" s="5"/>
      <c r="AS1168" s="5"/>
      <c r="AT1168" s="5"/>
      <c r="AU1168" s="5"/>
      <c r="AV1168" s="5"/>
      <c r="AW1168" s="5"/>
      <c r="AX1168" s="5"/>
      <c r="AY1168" s="5"/>
      <c r="AZ1168" s="16"/>
      <c r="BA1168" s="16"/>
      <c r="BB1168" s="16"/>
      <c r="BC1168" s="16"/>
      <c r="BD1168" s="5"/>
      <c r="BE1168" s="5"/>
      <c r="BF1168" s="5"/>
      <c r="BG1168" s="5"/>
      <c r="BH1168" s="5"/>
      <c r="BI1168" s="5"/>
      <c r="BJ1168" s="5"/>
      <c r="BK1168" s="13"/>
      <c r="BL1168" s="13"/>
      <c r="BM1168" s="13"/>
      <c r="BN1168" s="5"/>
    </row>
    <row r="1169" spans="1:66" s="8" customFormat="1" ht="11.25" hidden="1">
      <c r="A1169" s="39"/>
      <c r="D1169" s="13"/>
      <c r="E1169" s="5"/>
      <c r="F1169" s="5"/>
      <c r="G1169" s="5"/>
      <c r="I1169" s="5"/>
      <c r="J1169" s="5"/>
      <c r="K1169" s="5"/>
      <c r="L1169" s="5"/>
      <c r="M1169" s="7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11"/>
      <c r="AE1169" s="5"/>
      <c r="AF1169" s="5"/>
      <c r="AG1169" s="5"/>
      <c r="AH1169" s="5"/>
      <c r="AI1169" s="5"/>
      <c r="AJ1169" s="5"/>
      <c r="AK1169" s="5"/>
      <c r="AL1169" s="5"/>
      <c r="AM1169" s="5"/>
      <c r="AN1169" s="7"/>
      <c r="AO1169" s="5"/>
      <c r="AP1169" s="7"/>
      <c r="AQ1169" s="5"/>
      <c r="AR1169" s="5"/>
      <c r="AS1169" s="5"/>
      <c r="AT1169" s="5"/>
      <c r="AU1169" s="5"/>
      <c r="AV1169" s="5"/>
      <c r="AW1169" s="5"/>
      <c r="AX1169" s="5"/>
      <c r="AY1169" s="5"/>
      <c r="AZ1169" s="16"/>
      <c r="BA1169" s="16"/>
      <c r="BB1169" s="16"/>
      <c r="BC1169" s="16"/>
      <c r="BD1169" s="5"/>
      <c r="BE1169" s="5"/>
      <c r="BF1169" s="5"/>
      <c r="BG1169" s="5"/>
      <c r="BH1169" s="5"/>
      <c r="BI1169" s="5"/>
      <c r="BJ1169" s="5"/>
      <c r="BK1169" s="13"/>
      <c r="BL1169" s="13"/>
      <c r="BM1169" s="13"/>
      <c r="BN1169" s="5"/>
    </row>
    <row r="1170" spans="1:66" s="8" customFormat="1" ht="11.25" hidden="1">
      <c r="A1170" s="39"/>
      <c r="D1170" s="13"/>
      <c r="E1170" s="5"/>
      <c r="F1170" s="5"/>
      <c r="G1170" s="5"/>
      <c r="I1170" s="5"/>
      <c r="J1170" s="5"/>
      <c r="K1170" s="5"/>
      <c r="L1170" s="5"/>
      <c r="M1170" s="7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11"/>
      <c r="AE1170" s="5"/>
      <c r="AF1170" s="5"/>
      <c r="AG1170" s="5"/>
      <c r="AH1170" s="5"/>
      <c r="AI1170" s="5"/>
      <c r="AJ1170" s="5"/>
      <c r="AK1170" s="5"/>
      <c r="AL1170" s="5"/>
      <c r="AM1170" s="5"/>
      <c r="AN1170" s="7"/>
      <c r="AO1170" s="5"/>
      <c r="AP1170" s="7"/>
      <c r="AQ1170" s="5"/>
      <c r="AR1170" s="5"/>
      <c r="AS1170" s="5"/>
      <c r="AT1170" s="5"/>
      <c r="AU1170" s="5"/>
      <c r="AV1170" s="5"/>
      <c r="AW1170" s="5"/>
      <c r="AX1170" s="5"/>
      <c r="AY1170" s="5"/>
      <c r="AZ1170" s="16"/>
      <c r="BA1170" s="16"/>
      <c r="BB1170" s="16"/>
      <c r="BC1170" s="16"/>
      <c r="BD1170" s="5"/>
      <c r="BE1170" s="5"/>
      <c r="BF1170" s="5"/>
      <c r="BG1170" s="5"/>
      <c r="BH1170" s="5"/>
      <c r="BI1170" s="5"/>
      <c r="BJ1170" s="5"/>
      <c r="BK1170" s="13"/>
      <c r="BL1170" s="13"/>
      <c r="BM1170" s="13"/>
      <c r="BN1170" s="5"/>
    </row>
    <row r="1171" spans="1:66" s="8" customFormat="1" ht="11.25" hidden="1">
      <c r="A1171" s="39"/>
      <c r="D1171" s="13"/>
      <c r="E1171" s="5"/>
      <c r="F1171" s="5"/>
      <c r="G1171" s="5"/>
      <c r="I1171" s="5"/>
      <c r="J1171" s="5"/>
      <c r="K1171" s="5"/>
      <c r="L1171" s="5"/>
      <c r="M1171" s="7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11"/>
      <c r="AE1171" s="5"/>
      <c r="AF1171" s="5"/>
      <c r="AG1171" s="5"/>
      <c r="AH1171" s="5"/>
      <c r="AI1171" s="5"/>
      <c r="AJ1171" s="5"/>
      <c r="AK1171" s="5"/>
      <c r="AL1171" s="5"/>
      <c r="AM1171" s="5"/>
      <c r="AN1171" s="7"/>
      <c r="AO1171" s="5"/>
      <c r="AP1171" s="7"/>
      <c r="AQ1171" s="5"/>
      <c r="AR1171" s="5"/>
      <c r="AS1171" s="5"/>
      <c r="AT1171" s="5"/>
      <c r="AU1171" s="5"/>
      <c r="AV1171" s="5"/>
      <c r="AW1171" s="5"/>
      <c r="AX1171" s="5"/>
      <c r="AY1171" s="5"/>
      <c r="AZ1171" s="16"/>
      <c r="BA1171" s="16"/>
      <c r="BB1171" s="16"/>
      <c r="BC1171" s="16"/>
      <c r="BD1171" s="5"/>
      <c r="BE1171" s="5"/>
      <c r="BF1171" s="5"/>
      <c r="BG1171" s="5"/>
      <c r="BH1171" s="5"/>
      <c r="BI1171" s="5"/>
      <c r="BJ1171" s="5"/>
      <c r="BK1171" s="13"/>
      <c r="BL1171" s="13"/>
      <c r="BM1171" s="13"/>
      <c r="BN1171" s="5"/>
    </row>
    <row r="1172" spans="1:66" s="8" customFormat="1" ht="11.25" hidden="1">
      <c r="A1172" s="39"/>
      <c r="D1172" s="13"/>
      <c r="E1172" s="5"/>
      <c r="F1172" s="5"/>
      <c r="G1172" s="5"/>
      <c r="I1172" s="5"/>
      <c r="J1172" s="5"/>
      <c r="K1172" s="5"/>
      <c r="L1172" s="5"/>
      <c r="M1172" s="7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11"/>
      <c r="AE1172" s="5"/>
      <c r="AF1172" s="5"/>
      <c r="AG1172" s="5"/>
      <c r="AH1172" s="5"/>
      <c r="AI1172" s="5"/>
      <c r="AJ1172" s="5"/>
      <c r="AK1172" s="5"/>
      <c r="AL1172" s="5"/>
      <c r="AM1172" s="5"/>
      <c r="AN1172" s="7"/>
      <c r="AO1172" s="5"/>
      <c r="AP1172" s="7"/>
      <c r="AQ1172" s="5"/>
      <c r="AR1172" s="5"/>
      <c r="AS1172" s="5"/>
      <c r="AT1172" s="5"/>
      <c r="AU1172" s="5"/>
      <c r="AV1172" s="5"/>
      <c r="AW1172" s="5"/>
      <c r="AX1172" s="5"/>
      <c r="AY1172" s="5"/>
      <c r="AZ1172" s="16"/>
      <c r="BA1172" s="16"/>
      <c r="BB1172" s="16"/>
      <c r="BC1172" s="16"/>
      <c r="BD1172" s="5"/>
      <c r="BE1172" s="5"/>
      <c r="BF1172" s="5"/>
      <c r="BG1172" s="5"/>
      <c r="BH1172" s="5"/>
      <c r="BI1172" s="5"/>
      <c r="BJ1172" s="5"/>
      <c r="BK1172" s="13"/>
      <c r="BL1172" s="13"/>
      <c r="BM1172" s="13"/>
      <c r="BN1172" s="5"/>
    </row>
    <row r="1173" spans="1:66" s="8" customFormat="1" ht="11.25" hidden="1">
      <c r="A1173" s="39"/>
      <c r="D1173" s="13"/>
      <c r="E1173" s="5"/>
      <c r="F1173" s="5"/>
      <c r="G1173" s="5"/>
      <c r="I1173" s="5"/>
      <c r="J1173" s="5"/>
      <c r="K1173" s="5"/>
      <c r="L1173" s="5"/>
      <c r="M1173" s="7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11"/>
      <c r="AE1173" s="5"/>
      <c r="AF1173" s="5"/>
      <c r="AG1173" s="5"/>
      <c r="AH1173" s="5"/>
      <c r="AI1173" s="5"/>
      <c r="AJ1173" s="5"/>
      <c r="AK1173" s="5"/>
      <c r="AL1173" s="5"/>
      <c r="AM1173" s="5"/>
      <c r="AN1173" s="7"/>
      <c r="AO1173" s="5"/>
      <c r="AP1173" s="7"/>
      <c r="AQ1173" s="5"/>
      <c r="AR1173" s="5"/>
      <c r="AS1173" s="5"/>
      <c r="AT1173" s="5"/>
      <c r="AU1173" s="5"/>
      <c r="AV1173" s="5"/>
      <c r="AW1173" s="5"/>
      <c r="AX1173" s="5"/>
      <c r="AY1173" s="5"/>
      <c r="AZ1173" s="16"/>
      <c r="BA1173" s="16"/>
      <c r="BB1173" s="16"/>
      <c r="BC1173" s="16"/>
      <c r="BD1173" s="5"/>
      <c r="BE1173" s="5"/>
      <c r="BF1173" s="5"/>
      <c r="BG1173" s="5"/>
      <c r="BH1173" s="5"/>
      <c r="BI1173" s="5"/>
      <c r="BJ1173" s="5"/>
      <c r="BK1173" s="13"/>
      <c r="BL1173" s="13"/>
      <c r="BM1173" s="13"/>
      <c r="BN1173" s="5"/>
    </row>
    <row r="1174" spans="1:66" s="8" customFormat="1" ht="11.25" hidden="1">
      <c r="A1174" s="39"/>
      <c r="D1174" s="13"/>
      <c r="E1174" s="5"/>
      <c r="F1174" s="5"/>
      <c r="G1174" s="5"/>
      <c r="I1174" s="5"/>
      <c r="J1174" s="5"/>
      <c r="K1174" s="5"/>
      <c r="L1174" s="5"/>
      <c r="M1174" s="7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11"/>
      <c r="AE1174" s="5"/>
      <c r="AF1174" s="5"/>
      <c r="AG1174" s="5"/>
      <c r="AH1174" s="5"/>
      <c r="AI1174" s="5"/>
      <c r="AJ1174" s="5"/>
      <c r="AK1174" s="5"/>
      <c r="AL1174" s="5"/>
      <c r="AM1174" s="5"/>
      <c r="AN1174" s="7"/>
      <c r="AO1174" s="5"/>
      <c r="AP1174" s="7"/>
      <c r="AQ1174" s="5"/>
      <c r="AR1174" s="5"/>
      <c r="AS1174" s="5"/>
      <c r="AT1174" s="5"/>
      <c r="AU1174" s="5"/>
      <c r="AV1174" s="5"/>
      <c r="AW1174" s="5"/>
      <c r="AX1174" s="5"/>
      <c r="AY1174" s="5"/>
      <c r="AZ1174" s="16"/>
      <c r="BA1174" s="16"/>
      <c r="BB1174" s="16"/>
      <c r="BC1174" s="16"/>
      <c r="BD1174" s="5"/>
      <c r="BE1174" s="5"/>
      <c r="BF1174" s="5"/>
      <c r="BG1174" s="5"/>
      <c r="BH1174" s="5"/>
      <c r="BI1174" s="5"/>
      <c r="BJ1174" s="5"/>
      <c r="BK1174" s="13"/>
      <c r="BL1174" s="13"/>
      <c r="BM1174" s="13"/>
      <c r="BN1174" s="5"/>
    </row>
    <row r="1175" spans="1:66" s="8" customFormat="1" ht="11.25" hidden="1">
      <c r="A1175" s="39"/>
      <c r="D1175" s="13"/>
      <c r="E1175" s="5"/>
      <c r="F1175" s="5"/>
      <c r="G1175" s="5"/>
      <c r="I1175" s="5"/>
      <c r="J1175" s="5"/>
      <c r="K1175" s="5"/>
      <c r="L1175" s="5"/>
      <c r="M1175" s="7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11"/>
      <c r="AE1175" s="5"/>
      <c r="AF1175" s="5"/>
      <c r="AG1175" s="5"/>
      <c r="AH1175" s="5"/>
      <c r="AI1175" s="5"/>
      <c r="AJ1175" s="5"/>
      <c r="AK1175" s="5"/>
      <c r="AL1175" s="5"/>
      <c r="AM1175" s="5"/>
      <c r="AN1175" s="7"/>
      <c r="AO1175" s="5"/>
      <c r="AP1175" s="7"/>
      <c r="AQ1175" s="5"/>
      <c r="AR1175" s="5"/>
      <c r="AS1175" s="5"/>
      <c r="AT1175" s="5"/>
      <c r="AU1175" s="5"/>
      <c r="AV1175" s="5"/>
      <c r="AW1175" s="5"/>
      <c r="AX1175" s="5"/>
      <c r="AY1175" s="5"/>
      <c r="AZ1175" s="16"/>
      <c r="BA1175" s="16"/>
      <c r="BB1175" s="16"/>
      <c r="BC1175" s="16"/>
      <c r="BD1175" s="5"/>
      <c r="BE1175" s="5"/>
      <c r="BF1175" s="5"/>
      <c r="BG1175" s="5"/>
      <c r="BH1175" s="5"/>
      <c r="BI1175" s="5"/>
      <c r="BJ1175" s="5"/>
      <c r="BK1175" s="13"/>
      <c r="BL1175" s="13"/>
      <c r="BM1175" s="13"/>
      <c r="BN1175" s="5"/>
    </row>
    <row r="1176" spans="1:66" s="8" customFormat="1" ht="11.25" hidden="1">
      <c r="A1176" s="39"/>
      <c r="D1176" s="13"/>
      <c r="E1176" s="5"/>
      <c r="F1176" s="5"/>
      <c r="G1176" s="5"/>
      <c r="I1176" s="5"/>
      <c r="J1176" s="5"/>
      <c r="K1176" s="5"/>
      <c r="L1176" s="5"/>
      <c r="M1176" s="7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11"/>
      <c r="AE1176" s="5"/>
      <c r="AF1176" s="5"/>
      <c r="AG1176" s="5"/>
      <c r="AH1176" s="5"/>
      <c r="AI1176" s="5"/>
      <c r="AJ1176" s="5"/>
      <c r="AK1176" s="5"/>
      <c r="AL1176" s="5"/>
      <c r="AM1176" s="5"/>
      <c r="AN1176" s="7"/>
      <c r="AO1176" s="5"/>
      <c r="AP1176" s="7"/>
      <c r="AQ1176" s="5"/>
      <c r="AR1176" s="5"/>
      <c r="AS1176" s="5"/>
      <c r="AT1176" s="5"/>
      <c r="AU1176" s="5"/>
      <c r="AV1176" s="5"/>
      <c r="AW1176" s="5"/>
      <c r="AX1176" s="5"/>
      <c r="AY1176" s="5"/>
      <c r="AZ1176" s="16"/>
      <c r="BA1176" s="16"/>
      <c r="BB1176" s="16"/>
      <c r="BC1176" s="16"/>
      <c r="BD1176" s="5"/>
      <c r="BE1176" s="5"/>
      <c r="BF1176" s="5"/>
      <c r="BG1176" s="5"/>
      <c r="BH1176" s="5"/>
      <c r="BI1176" s="5"/>
      <c r="BJ1176" s="5"/>
      <c r="BK1176" s="13"/>
      <c r="BL1176" s="13"/>
      <c r="BM1176" s="13"/>
      <c r="BN1176" s="5"/>
    </row>
    <row r="1177" spans="1:66" s="8" customFormat="1" ht="11.25" hidden="1">
      <c r="A1177" s="39"/>
      <c r="D1177" s="13"/>
      <c r="E1177" s="5"/>
      <c r="F1177" s="5"/>
      <c r="G1177" s="5"/>
      <c r="I1177" s="5"/>
      <c r="J1177" s="5"/>
      <c r="K1177" s="5"/>
      <c r="L1177" s="5"/>
      <c r="M1177" s="7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11"/>
      <c r="AE1177" s="5"/>
      <c r="AF1177" s="5"/>
      <c r="AG1177" s="5"/>
      <c r="AH1177" s="5"/>
      <c r="AI1177" s="5"/>
      <c r="AJ1177" s="5"/>
      <c r="AK1177" s="5"/>
      <c r="AL1177" s="5"/>
      <c r="AM1177" s="5"/>
      <c r="AN1177" s="7"/>
      <c r="AO1177" s="5"/>
      <c r="AP1177" s="7"/>
      <c r="AQ1177" s="5"/>
      <c r="AR1177" s="5"/>
      <c r="AS1177" s="5"/>
      <c r="AT1177" s="5"/>
      <c r="AU1177" s="5"/>
      <c r="AV1177" s="5"/>
      <c r="AW1177" s="5"/>
      <c r="AX1177" s="5"/>
      <c r="AY1177" s="5"/>
      <c r="AZ1177" s="16"/>
      <c r="BA1177" s="16"/>
      <c r="BB1177" s="16"/>
      <c r="BC1177" s="16"/>
      <c r="BD1177" s="5"/>
      <c r="BE1177" s="5"/>
      <c r="BF1177" s="5"/>
      <c r="BG1177" s="5"/>
      <c r="BH1177" s="5"/>
      <c r="BI1177" s="5"/>
      <c r="BJ1177" s="5"/>
      <c r="BK1177" s="13"/>
      <c r="BL1177" s="13"/>
      <c r="BM1177" s="13"/>
      <c r="BN1177" s="5"/>
    </row>
    <row r="1178" spans="1:66" s="8" customFormat="1" ht="11.25" hidden="1">
      <c r="A1178" s="39"/>
      <c r="D1178" s="13"/>
      <c r="E1178" s="5"/>
      <c r="F1178" s="5"/>
      <c r="G1178" s="5"/>
      <c r="I1178" s="5"/>
      <c r="J1178" s="5"/>
      <c r="K1178" s="5"/>
      <c r="L1178" s="5"/>
      <c r="M1178" s="7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11"/>
      <c r="AE1178" s="5"/>
      <c r="AF1178" s="5"/>
      <c r="AG1178" s="5"/>
      <c r="AH1178" s="5"/>
      <c r="AI1178" s="5"/>
      <c r="AJ1178" s="5"/>
      <c r="AK1178" s="5"/>
      <c r="AL1178" s="5"/>
      <c r="AM1178" s="5"/>
      <c r="AN1178" s="7"/>
      <c r="AO1178" s="5"/>
      <c r="AP1178" s="7"/>
      <c r="AQ1178" s="5"/>
      <c r="AR1178" s="5"/>
      <c r="AS1178" s="5"/>
      <c r="AT1178" s="5"/>
      <c r="AU1178" s="5"/>
      <c r="AV1178" s="5"/>
      <c r="AW1178" s="5"/>
      <c r="AX1178" s="5"/>
      <c r="AY1178" s="5"/>
      <c r="AZ1178" s="16"/>
      <c r="BA1178" s="16"/>
      <c r="BB1178" s="16"/>
      <c r="BC1178" s="16"/>
      <c r="BD1178" s="5"/>
      <c r="BE1178" s="5"/>
      <c r="BF1178" s="5"/>
      <c r="BG1178" s="5"/>
      <c r="BH1178" s="5"/>
      <c r="BI1178" s="5"/>
      <c r="BJ1178" s="5"/>
      <c r="BK1178" s="13"/>
      <c r="BL1178" s="13"/>
      <c r="BM1178" s="13"/>
      <c r="BN1178" s="5"/>
    </row>
    <row r="1179" spans="1:66" s="8" customFormat="1" ht="11.25" hidden="1">
      <c r="A1179" s="39"/>
      <c r="D1179" s="13"/>
      <c r="E1179" s="5"/>
      <c r="F1179" s="5"/>
      <c r="G1179" s="5"/>
      <c r="I1179" s="5"/>
      <c r="J1179" s="5"/>
      <c r="K1179" s="5"/>
      <c r="L1179" s="5"/>
      <c r="M1179" s="7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11"/>
      <c r="AE1179" s="5"/>
      <c r="AF1179" s="5"/>
      <c r="AG1179" s="5"/>
      <c r="AH1179" s="5"/>
      <c r="AI1179" s="5"/>
      <c r="AJ1179" s="5"/>
      <c r="AK1179" s="5"/>
      <c r="AL1179" s="5"/>
      <c r="AM1179" s="5"/>
      <c r="AN1179" s="7"/>
      <c r="AO1179" s="5"/>
      <c r="AP1179" s="7"/>
      <c r="AQ1179" s="5"/>
      <c r="AR1179" s="5"/>
      <c r="AS1179" s="5"/>
      <c r="AT1179" s="5"/>
      <c r="AU1179" s="5"/>
      <c r="AV1179" s="5"/>
      <c r="AW1179" s="5"/>
      <c r="AX1179" s="5"/>
      <c r="AY1179" s="5"/>
      <c r="AZ1179" s="16"/>
      <c r="BA1179" s="16"/>
      <c r="BB1179" s="16"/>
      <c r="BC1179" s="16"/>
      <c r="BD1179" s="5"/>
      <c r="BE1179" s="5"/>
      <c r="BF1179" s="5"/>
      <c r="BG1179" s="5"/>
      <c r="BH1179" s="5"/>
      <c r="BI1179" s="5"/>
      <c r="BJ1179" s="5"/>
      <c r="BK1179" s="13"/>
      <c r="BL1179" s="13"/>
      <c r="BM1179" s="13"/>
      <c r="BN1179" s="5"/>
    </row>
    <row r="1180" spans="1:66" s="8" customFormat="1" ht="11.25" hidden="1">
      <c r="A1180" s="39"/>
      <c r="D1180" s="13"/>
      <c r="E1180" s="5"/>
      <c r="F1180" s="5"/>
      <c r="G1180" s="5"/>
      <c r="I1180" s="5"/>
      <c r="J1180" s="5"/>
      <c r="K1180" s="5"/>
      <c r="L1180" s="5"/>
      <c r="M1180" s="7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11"/>
      <c r="AE1180" s="5"/>
      <c r="AF1180" s="5"/>
      <c r="AG1180" s="5"/>
      <c r="AH1180" s="5"/>
      <c r="AI1180" s="5"/>
      <c r="AJ1180" s="5"/>
      <c r="AK1180" s="5"/>
      <c r="AL1180" s="5"/>
      <c r="AM1180" s="5"/>
      <c r="AN1180" s="7"/>
      <c r="AO1180" s="5"/>
      <c r="AP1180" s="7"/>
      <c r="AQ1180" s="5"/>
      <c r="AR1180" s="5"/>
      <c r="AS1180" s="5"/>
      <c r="AT1180" s="5"/>
      <c r="AU1180" s="5"/>
      <c r="AV1180" s="5"/>
      <c r="AW1180" s="5"/>
      <c r="AX1180" s="5"/>
      <c r="AY1180" s="5"/>
      <c r="AZ1180" s="16"/>
      <c r="BA1180" s="16"/>
      <c r="BB1180" s="16"/>
      <c r="BC1180" s="16"/>
      <c r="BD1180" s="5"/>
      <c r="BE1180" s="5"/>
      <c r="BF1180" s="5"/>
      <c r="BG1180" s="5"/>
      <c r="BH1180" s="5"/>
      <c r="BI1180" s="5"/>
      <c r="BJ1180" s="5"/>
      <c r="BK1180" s="13"/>
      <c r="BL1180" s="13"/>
      <c r="BM1180" s="13"/>
      <c r="BN1180" s="5"/>
    </row>
    <row r="1181" spans="1:66" s="8" customFormat="1" ht="11.25" hidden="1">
      <c r="A1181" s="39"/>
      <c r="D1181" s="13"/>
      <c r="E1181" s="5"/>
      <c r="F1181" s="5"/>
      <c r="G1181" s="5"/>
      <c r="I1181" s="5"/>
      <c r="J1181" s="5"/>
      <c r="K1181" s="5"/>
      <c r="L1181" s="5"/>
      <c r="M1181" s="7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11"/>
      <c r="AE1181" s="5"/>
      <c r="AF1181" s="5"/>
      <c r="AG1181" s="5"/>
      <c r="AH1181" s="5"/>
      <c r="AI1181" s="5"/>
      <c r="AJ1181" s="5"/>
      <c r="AK1181" s="5"/>
      <c r="AL1181" s="5"/>
      <c r="AM1181" s="5"/>
      <c r="AN1181" s="7"/>
      <c r="AO1181" s="5"/>
      <c r="AP1181" s="7"/>
      <c r="AQ1181" s="5"/>
      <c r="AR1181" s="5"/>
      <c r="AS1181" s="5"/>
      <c r="AT1181" s="5"/>
      <c r="AU1181" s="5"/>
      <c r="AV1181" s="5"/>
      <c r="AW1181" s="5"/>
      <c r="AX1181" s="5"/>
      <c r="AY1181" s="5"/>
      <c r="AZ1181" s="16"/>
      <c r="BA1181" s="16"/>
      <c r="BB1181" s="16"/>
      <c r="BC1181" s="16"/>
      <c r="BD1181" s="5"/>
      <c r="BE1181" s="5"/>
      <c r="BF1181" s="5"/>
      <c r="BG1181" s="5"/>
      <c r="BH1181" s="5"/>
      <c r="BI1181" s="5"/>
      <c r="BJ1181" s="5"/>
      <c r="BK1181" s="13"/>
      <c r="BL1181" s="13"/>
      <c r="BM1181" s="13"/>
      <c r="BN1181" s="5"/>
    </row>
    <row r="1182" spans="1:66" s="8" customFormat="1" ht="11.25" hidden="1">
      <c r="A1182" s="39"/>
      <c r="D1182" s="13"/>
      <c r="E1182" s="5"/>
      <c r="F1182" s="5"/>
      <c r="G1182" s="5"/>
      <c r="I1182" s="5"/>
      <c r="J1182" s="5"/>
      <c r="K1182" s="5"/>
      <c r="L1182" s="5"/>
      <c r="M1182" s="7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11"/>
      <c r="AE1182" s="5"/>
      <c r="AF1182" s="5"/>
      <c r="AG1182" s="5"/>
      <c r="AH1182" s="5"/>
      <c r="AI1182" s="5"/>
      <c r="AJ1182" s="5"/>
      <c r="AK1182" s="5"/>
      <c r="AL1182" s="5"/>
      <c r="AM1182" s="5"/>
      <c r="AN1182" s="7"/>
      <c r="AO1182" s="5"/>
      <c r="AP1182" s="7"/>
      <c r="AQ1182" s="5"/>
      <c r="AR1182" s="5"/>
      <c r="AS1182" s="5"/>
      <c r="AT1182" s="5"/>
      <c r="AU1182" s="5"/>
      <c r="AV1182" s="5"/>
      <c r="AW1182" s="5"/>
      <c r="AX1182" s="5"/>
      <c r="AY1182" s="5"/>
      <c r="AZ1182" s="16"/>
      <c r="BA1182" s="16"/>
      <c r="BB1182" s="16"/>
      <c r="BC1182" s="16"/>
      <c r="BD1182" s="5"/>
      <c r="BE1182" s="5"/>
      <c r="BF1182" s="5"/>
      <c r="BG1182" s="5"/>
      <c r="BH1182" s="5"/>
      <c r="BI1182" s="5"/>
      <c r="BJ1182" s="5"/>
      <c r="BK1182" s="13"/>
      <c r="BL1182" s="13"/>
      <c r="BM1182" s="13"/>
      <c r="BN1182" s="5"/>
    </row>
    <row r="1183" spans="1:66" s="8" customFormat="1" ht="11.25" hidden="1">
      <c r="A1183" s="39"/>
      <c r="D1183" s="13"/>
      <c r="E1183" s="5"/>
      <c r="F1183" s="5"/>
      <c r="G1183" s="5"/>
      <c r="I1183" s="5"/>
      <c r="J1183" s="5"/>
      <c r="K1183" s="5"/>
      <c r="L1183" s="5"/>
      <c r="M1183" s="7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11"/>
      <c r="AE1183" s="5"/>
      <c r="AF1183" s="5"/>
      <c r="AG1183" s="5"/>
      <c r="AH1183" s="5"/>
      <c r="AI1183" s="5"/>
      <c r="AJ1183" s="5"/>
      <c r="AK1183" s="5"/>
      <c r="AL1183" s="5"/>
      <c r="AM1183" s="5"/>
      <c r="AN1183" s="7"/>
      <c r="AO1183" s="5"/>
      <c r="AP1183" s="7"/>
      <c r="AQ1183" s="5"/>
      <c r="AR1183" s="5"/>
      <c r="AS1183" s="5"/>
      <c r="AT1183" s="5"/>
      <c r="AU1183" s="5"/>
      <c r="AV1183" s="5"/>
      <c r="AW1183" s="5"/>
      <c r="AX1183" s="5"/>
      <c r="AY1183" s="5"/>
      <c r="AZ1183" s="16"/>
      <c r="BA1183" s="16"/>
      <c r="BB1183" s="16"/>
      <c r="BC1183" s="16"/>
      <c r="BD1183" s="5"/>
      <c r="BE1183" s="5"/>
      <c r="BF1183" s="5"/>
      <c r="BG1183" s="5"/>
      <c r="BH1183" s="5"/>
      <c r="BI1183" s="5"/>
      <c r="BJ1183" s="5"/>
      <c r="BK1183" s="13"/>
      <c r="BL1183" s="13"/>
      <c r="BM1183" s="13"/>
      <c r="BN1183" s="5"/>
    </row>
    <row r="1184" spans="1:66" s="8" customFormat="1" ht="11.25" hidden="1">
      <c r="A1184" s="39"/>
      <c r="D1184" s="13"/>
      <c r="E1184" s="5"/>
      <c r="F1184" s="5"/>
      <c r="G1184" s="5"/>
      <c r="I1184" s="5"/>
      <c r="J1184" s="5"/>
      <c r="K1184" s="5"/>
      <c r="L1184" s="5"/>
      <c r="M1184" s="7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11"/>
      <c r="AE1184" s="5"/>
      <c r="AF1184" s="5"/>
      <c r="AG1184" s="5"/>
      <c r="AH1184" s="5"/>
      <c r="AI1184" s="5"/>
      <c r="AJ1184" s="5"/>
      <c r="AK1184" s="5"/>
      <c r="AL1184" s="5"/>
      <c r="AM1184" s="5"/>
      <c r="AN1184" s="7"/>
      <c r="AO1184" s="5"/>
      <c r="AP1184" s="7"/>
      <c r="AQ1184" s="5"/>
      <c r="AR1184" s="5"/>
      <c r="AS1184" s="5"/>
      <c r="AT1184" s="5"/>
      <c r="AU1184" s="5"/>
      <c r="AV1184" s="5"/>
      <c r="AW1184" s="5"/>
      <c r="AX1184" s="5"/>
      <c r="AY1184" s="5"/>
      <c r="AZ1184" s="16"/>
      <c r="BA1184" s="16"/>
      <c r="BB1184" s="16"/>
      <c r="BC1184" s="16"/>
      <c r="BD1184" s="5"/>
      <c r="BE1184" s="5"/>
      <c r="BF1184" s="5"/>
      <c r="BG1184" s="5"/>
      <c r="BH1184" s="5"/>
      <c r="BI1184" s="5"/>
      <c r="BJ1184" s="5"/>
      <c r="BK1184" s="13"/>
      <c r="BL1184" s="13"/>
      <c r="BM1184" s="13"/>
      <c r="BN1184" s="5"/>
    </row>
    <row r="1185" spans="1:66" s="8" customFormat="1" ht="11.25" hidden="1">
      <c r="A1185" s="39"/>
      <c r="D1185" s="13"/>
      <c r="E1185" s="5"/>
      <c r="F1185" s="5"/>
      <c r="G1185" s="5"/>
      <c r="I1185" s="5"/>
      <c r="J1185" s="5"/>
      <c r="K1185" s="5"/>
      <c r="L1185" s="5"/>
      <c r="M1185" s="7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11"/>
      <c r="AE1185" s="5"/>
      <c r="AF1185" s="5"/>
      <c r="AG1185" s="5"/>
      <c r="AH1185" s="5"/>
      <c r="AI1185" s="5"/>
      <c r="AJ1185" s="5"/>
      <c r="AK1185" s="5"/>
      <c r="AL1185" s="5"/>
      <c r="AM1185" s="5"/>
      <c r="AN1185" s="7"/>
      <c r="AO1185" s="5"/>
      <c r="AP1185" s="7"/>
      <c r="AQ1185" s="5"/>
      <c r="AR1185" s="5"/>
      <c r="AS1185" s="5"/>
      <c r="AT1185" s="5"/>
      <c r="AU1185" s="5"/>
      <c r="AV1185" s="5"/>
      <c r="AW1185" s="5"/>
      <c r="AX1185" s="5"/>
      <c r="AY1185" s="5"/>
      <c r="AZ1185" s="16"/>
      <c r="BA1185" s="16"/>
      <c r="BB1185" s="16"/>
      <c r="BC1185" s="16"/>
      <c r="BD1185" s="5"/>
      <c r="BE1185" s="5"/>
      <c r="BF1185" s="5"/>
      <c r="BG1185" s="5"/>
      <c r="BH1185" s="5"/>
      <c r="BI1185" s="5"/>
      <c r="BJ1185" s="5"/>
      <c r="BK1185" s="13"/>
      <c r="BL1185" s="13"/>
      <c r="BM1185" s="13"/>
      <c r="BN1185" s="5"/>
    </row>
    <row r="1186" spans="1:66" s="8" customFormat="1" ht="11.25" hidden="1">
      <c r="A1186" s="39"/>
      <c r="D1186" s="13"/>
      <c r="E1186" s="5"/>
      <c r="F1186" s="5"/>
      <c r="G1186" s="5"/>
      <c r="I1186" s="5"/>
      <c r="J1186" s="5"/>
      <c r="K1186" s="5"/>
      <c r="L1186" s="5"/>
      <c r="M1186" s="7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11"/>
      <c r="AE1186" s="5"/>
      <c r="AF1186" s="5"/>
      <c r="AG1186" s="5"/>
      <c r="AH1186" s="5"/>
      <c r="AI1186" s="5"/>
      <c r="AJ1186" s="5"/>
      <c r="AK1186" s="5"/>
      <c r="AL1186" s="5"/>
      <c r="AM1186" s="5"/>
      <c r="AN1186" s="7"/>
      <c r="AO1186" s="5"/>
      <c r="AP1186" s="7"/>
      <c r="AQ1186" s="5"/>
      <c r="AR1186" s="5"/>
      <c r="AS1186" s="5"/>
      <c r="AT1186" s="5"/>
      <c r="AU1186" s="5"/>
      <c r="AV1186" s="5"/>
      <c r="AW1186" s="5"/>
      <c r="AX1186" s="5"/>
      <c r="AY1186" s="5"/>
      <c r="AZ1186" s="16"/>
      <c r="BA1186" s="16"/>
      <c r="BB1186" s="16"/>
      <c r="BC1186" s="16"/>
      <c r="BD1186" s="5"/>
      <c r="BE1186" s="5"/>
      <c r="BF1186" s="5"/>
      <c r="BG1186" s="5"/>
      <c r="BH1186" s="5"/>
      <c r="BI1186" s="5"/>
      <c r="BJ1186" s="5"/>
      <c r="BK1186" s="13"/>
      <c r="BL1186" s="13"/>
      <c r="BM1186" s="13"/>
      <c r="BN1186" s="5"/>
    </row>
    <row r="1187" spans="1:66" s="8" customFormat="1" ht="11.25" hidden="1">
      <c r="A1187" s="39"/>
      <c r="D1187" s="13"/>
      <c r="E1187" s="5"/>
      <c r="F1187" s="5"/>
      <c r="G1187" s="5"/>
      <c r="I1187" s="5"/>
      <c r="J1187" s="5"/>
      <c r="K1187" s="5"/>
      <c r="L1187" s="5"/>
      <c r="M1187" s="7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11"/>
      <c r="AE1187" s="5"/>
      <c r="AF1187" s="5"/>
      <c r="AG1187" s="5"/>
      <c r="AH1187" s="5"/>
      <c r="AI1187" s="5"/>
      <c r="AJ1187" s="5"/>
      <c r="AK1187" s="5"/>
      <c r="AL1187" s="5"/>
      <c r="AM1187" s="5"/>
      <c r="AN1187" s="7"/>
      <c r="AO1187" s="5"/>
      <c r="AP1187" s="7"/>
      <c r="AQ1187" s="5"/>
      <c r="AR1187" s="5"/>
      <c r="AS1187" s="5"/>
      <c r="AT1187" s="5"/>
      <c r="AU1187" s="5"/>
      <c r="AV1187" s="5"/>
      <c r="AW1187" s="5"/>
      <c r="AX1187" s="5"/>
      <c r="AY1187" s="5"/>
      <c r="AZ1187" s="16"/>
      <c r="BA1187" s="16"/>
      <c r="BB1187" s="16"/>
      <c r="BC1187" s="16"/>
      <c r="BD1187" s="5"/>
      <c r="BE1187" s="5"/>
      <c r="BF1187" s="5"/>
      <c r="BG1187" s="5"/>
      <c r="BH1187" s="5"/>
      <c r="BI1187" s="5"/>
      <c r="BJ1187" s="5"/>
      <c r="BK1187" s="13"/>
      <c r="BL1187" s="13"/>
      <c r="BM1187" s="13"/>
      <c r="BN1187" s="5"/>
    </row>
    <row r="1188" spans="1:66" s="8" customFormat="1" ht="11.25" hidden="1">
      <c r="A1188" s="39"/>
      <c r="D1188" s="13"/>
      <c r="E1188" s="5"/>
      <c r="F1188" s="5"/>
      <c r="G1188" s="5"/>
      <c r="I1188" s="5"/>
      <c r="J1188" s="5"/>
      <c r="K1188" s="5"/>
      <c r="L1188" s="5"/>
      <c r="M1188" s="7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11"/>
      <c r="AE1188" s="5"/>
      <c r="AF1188" s="5"/>
      <c r="AG1188" s="5"/>
      <c r="AH1188" s="5"/>
      <c r="AI1188" s="5"/>
      <c r="AJ1188" s="5"/>
      <c r="AK1188" s="5"/>
      <c r="AL1188" s="5"/>
      <c r="AM1188" s="5"/>
      <c r="AN1188" s="7"/>
      <c r="AO1188" s="5"/>
      <c r="AP1188" s="7"/>
      <c r="AQ1188" s="5"/>
      <c r="AR1188" s="5"/>
      <c r="AS1188" s="5"/>
      <c r="AT1188" s="5"/>
      <c r="AU1188" s="5"/>
      <c r="AV1188" s="5"/>
      <c r="AW1188" s="5"/>
      <c r="AX1188" s="5"/>
      <c r="AY1188" s="5"/>
      <c r="AZ1188" s="16"/>
      <c r="BA1188" s="16"/>
      <c r="BB1188" s="16"/>
      <c r="BC1188" s="16"/>
      <c r="BD1188" s="5"/>
      <c r="BE1188" s="5"/>
      <c r="BF1188" s="5"/>
      <c r="BG1188" s="5"/>
      <c r="BH1188" s="5"/>
      <c r="BI1188" s="5"/>
      <c r="BJ1188" s="5"/>
      <c r="BK1188" s="13"/>
      <c r="BL1188" s="13"/>
      <c r="BM1188" s="13"/>
      <c r="BN1188" s="5"/>
    </row>
    <row r="1189" spans="1:66" s="8" customFormat="1" ht="11.25" hidden="1">
      <c r="A1189" s="39"/>
      <c r="D1189" s="13"/>
      <c r="E1189" s="5"/>
      <c r="F1189" s="5"/>
      <c r="G1189" s="5"/>
      <c r="I1189" s="5"/>
      <c r="J1189" s="5"/>
      <c r="K1189" s="5"/>
      <c r="L1189" s="5"/>
      <c r="M1189" s="7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11"/>
      <c r="AE1189" s="5"/>
      <c r="AF1189" s="5"/>
      <c r="AG1189" s="5"/>
      <c r="AH1189" s="5"/>
      <c r="AI1189" s="5"/>
      <c r="AJ1189" s="5"/>
      <c r="AK1189" s="5"/>
      <c r="AL1189" s="5"/>
      <c r="AM1189" s="5"/>
      <c r="AN1189" s="7"/>
      <c r="AO1189" s="5"/>
      <c r="AP1189" s="7"/>
      <c r="AQ1189" s="5"/>
      <c r="AR1189" s="5"/>
      <c r="AS1189" s="5"/>
      <c r="AT1189" s="5"/>
      <c r="AU1189" s="5"/>
      <c r="AV1189" s="5"/>
      <c r="AW1189" s="5"/>
      <c r="AX1189" s="5"/>
      <c r="AY1189" s="5"/>
      <c r="AZ1189" s="16"/>
      <c r="BA1189" s="16"/>
      <c r="BB1189" s="16"/>
      <c r="BC1189" s="16"/>
      <c r="BD1189" s="5"/>
      <c r="BE1189" s="5"/>
      <c r="BF1189" s="5"/>
      <c r="BG1189" s="5"/>
      <c r="BH1189" s="5"/>
      <c r="BI1189" s="5"/>
      <c r="BJ1189" s="5"/>
      <c r="BK1189" s="13"/>
      <c r="BL1189" s="13"/>
      <c r="BM1189" s="13"/>
      <c r="BN1189" s="5"/>
    </row>
    <row r="1190" spans="1:66" s="8" customFormat="1" ht="11.25" hidden="1">
      <c r="A1190" s="39"/>
      <c r="D1190" s="13"/>
      <c r="E1190" s="5"/>
      <c r="F1190" s="5"/>
      <c r="G1190" s="5"/>
      <c r="I1190" s="5"/>
      <c r="J1190" s="5"/>
      <c r="K1190" s="5"/>
      <c r="L1190" s="5"/>
      <c r="M1190" s="7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11"/>
      <c r="AE1190" s="5"/>
      <c r="AF1190" s="5"/>
      <c r="AG1190" s="5"/>
      <c r="AH1190" s="5"/>
      <c r="AI1190" s="5"/>
      <c r="AJ1190" s="5"/>
      <c r="AK1190" s="5"/>
      <c r="AL1190" s="5"/>
      <c r="AM1190" s="5"/>
      <c r="AN1190" s="7"/>
      <c r="AO1190" s="5"/>
      <c r="AP1190" s="7"/>
      <c r="AQ1190" s="5"/>
      <c r="AR1190" s="5"/>
      <c r="AS1190" s="5"/>
      <c r="AT1190" s="5"/>
      <c r="AU1190" s="5"/>
      <c r="AV1190" s="5"/>
      <c r="AW1190" s="5"/>
      <c r="AX1190" s="5"/>
      <c r="AY1190" s="5"/>
      <c r="AZ1190" s="16"/>
      <c r="BA1190" s="16"/>
      <c r="BB1190" s="16"/>
      <c r="BC1190" s="16"/>
      <c r="BD1190" s="5"/>
      <c r="BE1190" s="5"/>
      <c r="BF1190" s="5"/>
      <c r="BG1190" s="5"/>
      <c r="BH1190" s="5"/>
      <c r="BI1190" s="5"/>
      <c r="BJ1190" s="5"/>
      <c r="BK1190" s="13"/>
      <c r="BL1190" s="13"/>
      <c r="BM1190" s="13"/>
      <c r="BN1190" s="5"/>
    </row>
    <row r="1191" spans="1:66" s="8" customFormat="1" ht="11.25" hidden="1">
      <c r="A1191" s="39"/>
      <c r="D1191" s="13"/>
      <c r="E1191" s="5"/>
      <c r="F1191" s="5"/>
      <c r="G1191" s="5"/>
      <c r="I1191" s="5"/>
      <c r="J1191" s="5"/>
      <c r="K1191" s="5"/>
      <c r="L1191" s="5"/>
      <c r="M1191" s="7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11"/>
      <c r="AE1191" s="5"/>
      <c r="AF1191" s="5"/>
      <c r="AG1191" s="5"/>
      <c r="AH1191" s="5"/>
      <c r="AI1191" s="5"/>
      <c r="AJ1191" s="5"/>
      <c r="AK1191" s="5"/>
      <c r="AL1191" s="5"/>
      <c r="AM1191" s="5"/>
      <c r="AN1191" s="7"/>
      <c r="AO1191" s="5"/>
      <c r="AP1191" s="7"/>
      <c r="AQ1191" s="5"/>
      <c r="AR1191" s="5"/>
      <c r="AS1191" s="5"/>
      <c r="AT1191" s="5"/>
      <c r="AU1191" s="5"/>
      <c r="AV1191" s="5"/>
      <c r="AW1191" s="5"/>
      <c r="AX1191" s="5"/>
      <c r="AY1191" s="5"/>
      <c r="AZ1191" s="16"/>
      <c r="BA1191" s="16"/>
      <c r="BB1191" s="16"/>
      <c r="BC1191" s="16"/>
      <c r="BD1191" s="5"/>
      <c r="BE1191" s="5"/>
      <c r="BF1191" s="5"/>
      <c r="BG1191" s="5"/>
      <c r="BH1191" s="5"/>
      <c r="BI1191" s="5"/>
      <c r="BJ1191" s="5"/>
      <c r="BK1191" s="13"/>
      <c r="BL1191" s="13"/>
      <c r="BM1191" s="13"/>
      <c r="BN1191" s="5"/>
    </row>
    <row r="1192" spans="1:66" s="8" customFormat="1" ht="11.25" hidden="1">
      <c r="A1192" s="39"/>
      <c r="D1192" s="13"/>
      <c r="E1192" s="5"/>
      <c r="F1192" s="5"/>
      <c r="G1192" s="5"/>
      <c r="I1192" s="5"/>
      <c r="J1192" s="5"/>
      <c r="K1192" s="5"/>
      <c r="L1192" s="5"/>
      <c r="M1192" s="7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11"/>
      <c r="AE1192" s="5"/>
      <c r="AF1192" s="5"/>
      <c r="AG1192" s="5"/>
      <c r="AH1192" s="5"/>
      <c r="AI1192" s="5"/>
      <c r="AJ1192" s="5"/>
      <c r="AK1192" s="5"/>
      <c r="AL1192" s="5"/>
      <c r="AM1192" s="5"/>
      <c r="AN1192" s="7"/>
      <c r="AO1192" s="5"/>
      <c r="AP1192" s="7"/>
      <c r="AQ1192" s="5"/>
      <c r="AR1192" s="5"/>
      <c r="AS1192" s="5"/>
      <c r="AT1192" s="5"/>
      <c r="AU1192" s="5"/>
      <c r="AV1192" s="5"/>
      <c r="AW1192" s="5"/>
      <c r="AX1192" s="5"/>
      <c r="AY1192" s="5"/>
      <c r="AZ1192" s="16"/>
      <c r="BA1192" s="16"/>
      <c r="BB1192" s="16"/>
      <c r="BC1192" s="16"/>
      <c r="BD1192" s="5"/>
      <c r="BE1192" s="5"/>
      <c r="BF1192" s="5"/>
      <c r="BG1192" s="5"/>
      <c r="BH1192" s="5"/>
      <c r="BI1192" s="5"/>
      <c r="BJ1192" s="5"/>
      <c r="BK1192" s="13"/>
      <c r="BL1192" s="13"/>
      <c r="BM1192" s="13"/>
      <c r="BN1192" s="5"/>
    </row>
    <row r="1193" spans="1:66" s="8" customFormat="1" ht="11.25" hidden="1">
      <c r="A1193" s="39"/>
      <c r="D1193" s="13"/>
      <c r="E1193" s="5"/>
      <c r="F1193" s="5"/>
      <c r="G1193" s="5"/>
      <c r="I1193" s="5"/>
      <c r="J1193" s="5"/>
      <c r="K1193" s="5"/>
      <c r="L1193" s="5"/>
      <c r="M1193" s="7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11"/>
      <c r="AE1193" s="5"/>
      <c r="AF1193" s="5"/>
      <c r="AG1193" s="5"/>
      <c r="AH1193" s="5"/>
      <c r="AI1193" s="5"/>
      <c r="AJ1193" s="5"/>
      <c r="AK1193" s="5"/>
      <c r="AL1193" s="5"/>
      <c r="AM1193" s="5"/>
      <c r="AN1193" s="7"/>
      <c r="AO1193" s="5"/>
      <c r="AP1193" s="7"/>
      <c r="AQ1193" s="5"/>
      <c r="AR1193" s="5"/>
      <c r="AS1193" s="5"/>
      <c r="AT1193" s="5"/>
      <c r="AU1193" s="5"/>
      <c r="AV1193" s="5"/>
      <c r="AW1193" s="5"/>
      <c r="AX1193" s="5"/>
      <c r="AY1193" s="5"/>
      <c r="AZ1193" s="16"/>
      <c r="BA1193" s="16"/>
      <c r="BB1193" s="16"/>
      <c r="BC1193" s="16"/>
      <c r="BD1193" s="5"/>
      <c r="BE1193" s="5"/>
      <c r="BF1193" s="5"/>
      <c r="BG1193" s="5"/>
      <c r="BH1193" s="5"/>
      <c r="BI1193" s="5"/>
      <c r="BJ1193" s="5"/>
      <c r="BK1193" s="13"/>
      <c r="BL1193" s="13"/>
      <c r="BM1193" s="13"/>
      <c r="BN1193" s="5"/>
    </row>
    <row r="1194" spans="1:66" s="8" customFormat="1" ht="11.25" hidden="1">
      <c r="A1194" s="39"/>
      <c r="D1194" s="13"/>
      <c r="E1194" s="5"/>
      <c r="F1194" s="5"/>
      <c r="G1194" s="5"/>
      <c r="I1194" s="5"/>
      <c r="J1194" s="5"/>
      <c r="K1194" s="5"/>
      <c r="L1194" s="5"/>
      <c r="M1194" s="7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11"/>
      <c r="AE1194" s="5"/>
      <c r="AF1194" s="5"/>
      <c r="AG1194" s="5"/>
      <c r="AH1194" s="5"/>
      <c r="AI1194" s="5"/>
      <c r="AJ1194" s="5"/>
      <c r="AK1194" s="5"/>
      <c r="AL1194" s="5"/>
      <c r="AM1194" s="5"/>
      <c r="AN1194" s="7"/>
      <c r="AO1194" s="5"/>
      <c r="AP1194" s="7"/>
      <c r="AQ1194" s="5"/>
      <c r="AR1194" s="5"/>
      <c r="AS1194" s="5"/>
      <c r="AT1194" s="5"/>
      <c r="AU1194" s="5"/>
      <c r="AV1194" s="5"/>
      <c r="AW1194" s="5"/>
      <c r="AX1194" s="5"/>
      <c r="AY1194" s="5"/>
      <c r="AZ1194" s="16"/>
      <c r="BA1194" s="16"/>
      <c r="BB1194" s="16"/>
      <c r="BC1194" s="16"/>
      <c r="BD1194" s="5"/>
      <c r="BE1194" s="5"/>
      <c r="BF1194" s="5"/>
      <c r="BG1194" s="5"/>
      <c r="BH1194" s="5"/>
      <c r="BI1194" s="5"/>
      <c r="BJ1194" s="5"/>
      <c r="BK1194" s="13"/>
      <c r="BL1194" s="13"/>
      <c r="BM1194" s="13"/>
      <c r="BN1194" s="5"/>
    </row>
    <row r="1195" spans="1:66" s="8" customFormat="1" ht="11.25" hidden="1">
      <c r="A1195" s="39"/>
      <c r="D1195" s="13"/>
      <c r="E1195" s="5"/>
      <c r="F1195" s="5"/>
      <c r="G1195" s="5"/>
      <c r="I1195" s="5"/>
      <c r="J1195" s="5"/>
      <c r="K1195" s="5"/>
      <c r="L1195" s="5"/>
      <c r="M1195" s="7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11"/>
      <c r="AE1195" s="5"/>
      <c r="AF1195" s="5"/>
      <c r="AG1195" s="5"/>
      <c r="AH1195" s="5"/>
      <c r="AI1195" s="5"/>
      <c r="AJ1195" s="5"/>
      <c r="AK1195" s="5"/>
      <c r="AL1195" s="5"/>
      <c r="AM1195" s="5"/>
      <c r="AN1195" s="7"/>
      <c r="AO1195" s="5"/>
      <c r="AP1195" s="7"/>
      <c r="AQ1195" s="5"/>
      <c r="AR1195" s="5"/>
      <c r="AS1195" s="5"/>
      <c r="AT1195" s="5"/>
      <c r="AU1195" s="5"/>
      <c r="AV1195" s="5"/>
      <c r="AW1195" s="5"/>
      <c r="AX1195" s="5"/>
      <c r="AY1195" s="5"/>
      <c r="AZ1195" s="16"/>
      <c r="BA1195" s="16"/>
      <c r="BB1195" s="16"/>
      <c r="BC1195" s="16"/>
      <c r="BD1195" s="5"/>
      <c r="BE1195" s="5"/>
      <c r="BF1195" s="5"/>
      <c r="BG1195" s="5"/>
      <c r="BH1195" s="5"/>
      <c r="BI1195" s="5"/>
      <c r="BJ1195" s="5"/>
      <c r="BK1195" s="13"/>
      <c r="BL1195" s="13"/>
      <c r="BM1195" s="13"/>
      <c r="BN1195" s="5"/>
    </row>
    <row r="1196" spans="1:66" s="8" customFormat="1" ht="11.25" hidden="1">
      <c r="A1196" s="39"/>
      <c r="D1196" s="13"/>
      <c r="E1196" s="5"/>
      <c r="F1196" s="5"/>
      <c r="G1196" s="5"/>
      <c r="I1196" s="5"/>
      <c r="J1196" s="5"/>
      <c r="K1196" s="5"/>
      <c r="L1196" s="5"/>
      <c r="M1196" s="7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11"/>
      <c r="AE1196" s="5"/>
      <c r="AF1196" s="5"/>
      <c r="AG1196" s="5"/>
      <c r="AH1196" s="5"/>
      <c r="AI1196" s="5"/>
      <c r="AJ1196" s="5"/>
      <c r="AK1196" s="5"/>
      <c r="AL1196" s="5"/>
      <c r="AM1196" s="5"/>
      <c r="AN1196" s="7"/>
      <c r="AO1196" s="5"/>
      <c r="AP1196" s="7"/>
      <c r="AQ1196" s="5"/>
      <c r="AR1196" s="5"/>
      <c r="AS1196" s="5"/>
      <c r="AT1196" s="5"/>
      <c r="AU1196" s="5"/>
      <c r="AV1196" s="5"/>
      <c r="AW1196" s="5"/>
      <c r="AX1196" s="5"/>
      <c r="AY1196" s="5"/>
      <c r="AZ1196" s="16"/>
      <c r="BA1196" s="16"/>
      <c r="BB1196" s="16"/>
      <c r="BC1196" s="16"/>
      <c r="BD1196" s="5"/>
      <c r="BE1196" s="5"/>
      <c r="BF1196" s="5"/>
      <c r="BG1196" s="5"/>
      <c r="BH1196" s="5"/>
      <c r="BI1196" s="5"/>
      <c r="BJ1196" s="5"/>
      <c r="BK1196" s="13"/>
      <c r="BL1196" s="13"/>
      <c r="BM1196" s="13"/>
      <c r="BN1196" s="5"/>
    </row>
    <row r="1197" spans="1:66" s="8" customFormat="1" ht="11.25" hidden="1">
      <c r="A1197" s="39"/>
      <c r="D1197" s="13"/>
      <c r="E1197" s="5"/>
      <c r="F1197" s="5"/>
      <c r="G1197" s="5"/>
      <c r="I1197" s="5"/>
      <c r="J1197" s="5"/>
      <c r="K1197" s="5"/>
      <c r="L1197" s="5"/>
      <c r="M1197" s="7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11"/>
      <c r="AE1197" s="5"/>
      <c r="AF1197" s="5"/>
      <c r="AG1197" s="5"/>
      <c r="AH1197" s="5"/>
      <c r="AI1197" s="5"/>
      <c r="AJ1197" s="5"/>
      <c r="AK1197" s="5"/>
      <c r="AL1197" s="5"/>
      <c r="AM1197" s="5"/>
      <c r="AN1197" s="7"/>
      <c r="AO1197" s="5"/>
      <c r="AP1197" s="7"/>
      <c r="AQ1197" s="5"/>
      <c r="AR1197" s="5"/>
      <c r="AS1197" s="5"/>
      <c r="AT1197" s="5"/>
      <c r="AU1197" s="5"/>
      <c r="AV1197" s="5"/>
      <c r="AW1197" s="5"/>
      <c r="AX1197" s="5"/>
      <c r="AY1197" s="5"/>
      <c r="AZ1197" s="16"/>
      <c r="BA1197" s="16"/>
      <c r="BB1197" s="16"/>
      <c r="BC1197" s="16"/>
      <c r="BD1197" s="5"/>
      <c r="BE1197" s="5"/>
      <c r="BF1197" s="5"/>
      <c r="BG1197" s="5"/>
      <c r="BH1197" s="5"/>
      <c r="BI1197" s="5"/>
      <c r="BJ1197" s="5"/>
      <c r="BK1197" s="13"/>
      <c r="BL1197" s="13"/>
      <c r="BM1197" s="13"/>
      <c r="BN1197" s="5"/>
    </row>
    <row r="1198" spans="1:66" s="8" customFormat="1" ht="11.25" hidden="1">
      <c r="A1198" s="39"/>
      <c r="D1198" s="13"/>
      <c r="E1198" s="5"/>
      <c r="F1198" s="5"/>
      <c r="G1198" s="5"/>
      <c r="I1198" s="5"/>
      <c r="J1198" s="5"/>
      <c r="K1198" s="5"/>
      <c r="L1198" s="5"/>
      <c r="M1198" s="7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11"/>
      <c r="AE1198" s="5"/>
      <c r="AF1198" s="5"/>
      <c r="AG1198" s="5"/>
      <c r="AH1198" s="5"/>
      <c r="AI1198" s="5"/>
      <c r="AJ1198" s="5"/>
      <c r="AK1198" s="5"/>
      <c r="AL1198" s="5"/>
      <c r="AM1198" s="5"/>
      <c r="AN1198" s="7"/>
      <c r="AO1198" s="5"/>
      <c r="AP1198" s="7"/>
      <c r="AQ1198" s="5"/>
      <c r="AR1198" s="5"/>
      <c r="AS1198" s="5"/>
      <c r="AT1198" s="5"/>
      <c r="AU1198" s="5"/>
      <c r="AV1198" s="5"/>
      <c r="AW1198" s="5"/>
      <c r="AX1198" s="5"/>
      <c r="AY1198" s="5"/>
      <c r="AZ1198" s="16"/>
      <c r="BA1198" s="16"/>
      <c r="BB1198" s="16"/>
      <c r="BC1198" s="16"/>
      <c r="BD1198" s="5"/>
      <c r="BE1198" s="5"/>
      <c r="BF1198" s="5"/>
      <c r="BG1198" s="5"/>
      <c r="BH1198" s="5"/>
      <c r="BI1198" s="5"/>
      <c r="BJ1198" s="5"/>
      <c r="BK1198" s="13"/>
      <c r="BL1198" s="13"/>
      <c r="BM1198" s="13"/>
      <c r="BN1198" s="5"/>
    </row>
    <row r="1199" spans="1:66" s="8" customFormat="1" ht="11.25" hidden="1">
      <c r="A1199" s="39"/>
      <c r="D1199" s="13"/>
      <c r="E1199" s="5"/>
      <c r="F1199" s="5"/>
      <c r="G1199" s="5"/>
      <c r="I1199" s="5"/>
      <c r="J1199" s="5"/>
      <c r="K1199" s="5"/>
      <c r="L1199" s="5"/>
      <c r="M1199" s="7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11"/>
      <c r="AE1199" s="5"/>
      <c r="AF1199" s="5"/>
      <c r="AG1199" s="5"/>
      <c r="AH1199" s="5"/>
      <c r="AI1199" s="5"/>
      <c r="AJ1199" s="5"/>
      <c r="AK1199" s="5"/>
      <c r="AL1199" s="5"/>
      <c r="AM1199" s="5"/>
      <c r="AN1199" s="7"/>
      <c r="AO1199" s="5"/>
      <c r="AP1199" s="7"/>
      <c r="AQ1199" s="5"/>
      <c r="AR1199" s="5"/>
      <c r="AS1199" s="5"/>
      <c r="AT1199" s="5"/>
      <c r="AU1199" s="5"/>
      <c r="AV1199" s="5"/>
      <c r="AW1199" s="5"/>
      <c r="AX1199" s="5"/>
      <c r="AY1199" s="5"/>
      <c r="AZ1199" s="16"/>
      <c r="BA1199" s="16"/>
      <c r="BB1199" s="16"/>
      <c r="BC1199" s="16"/>
      <c r="BD1199" s="5"/>
      <c r="BE1199" s="5"/>
      <c r="BF1199" s="5"/>
      <c r="BG1199" s="5"/>
      <c r="BH1199" s="5"/>
      <c r="BI1199" s="5"/>
      <c r="BJ1199" s="5"/>
      <c r="BK1199" s="13"/>
      <c r="BL1199" s="13"/>
      <c r="BM1199" s="13"/>
      <c r="BN1199" s="5"/>
    </row>
    <row r="1200" spans="1:66" s="8" customFormat="1" ht="11.25" hidden="1">
      <c r="A1200" s="39"/>
      <c r="D1200" s="13"/>
      <c r="E1200" s="5"/>
      <c r="F1200" s="5"/>
      <c r="G1200" s="5"/>
      <c r="I1200" s="5"/>
      <c r="J1200" s="5"/>
      <c r="K1200" s="5"/>
      <c r="L1200" s="5"/>
      <c r="M1200" s="7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11"/>
      <c r="AE1200" s="5"/>
      <c r="AF1200" s="5"/>
      <c r="AG1200" s="5"/>
      <c r="AH1200" s="5"/>
      <c r="AI1200" s="5"/>
      <c r="AJ1200" s="5"/>
      <c r="AK1200" s="5"/>
      <c r="AL1200" s="5"/>
      <c r="AM1200" s="5"/>
      <c r="AN1200" s="7"/>
      <c r="AO1200" s="5"/>
      <c r="AP1200" s="7"/>
      <c r="AQ1200" s="5"/>
      <c r="AR1200" s="5"/>
      <c r="AS1200" s="5"/>
      <c r="AT1200" s="5"/>
      <c r="AU1200" s="5"/>
      <c r="AV1200" s="5"/>
      <c r="AW1200" s="5"/>
      <c r="AX1200" s="5"/>
      <c r="AY1200" s="5"/>
      <c r="AZ1200" s="16"/>
      <c r="BA1200" s="16"/>
      <c r="BB1200" s="16"/>
      <c r="BC1200" s="16"/>
      <c r="BD1200" s="5"/>
      <c r="BE1200" s="5"/>
      <c r="BF1200" s="5"/>
      <c r="BG1200" s="5"/>
      <c r="BH1200" s="5"/>
      <c r="BI1200" s="5"/>
      <c r="BJ1200" s="5"/>
      <c r="BK1200" s="13"/>
      <c r="BL1200" s="13"/>
      <c r="BM1200" s="13"/>
      <c r="BN1200" s="5"/>
    </row>
    <row r="1201" spans="1:66" s="8" customFormat="1" ht="11.25" hidden="1">
      <c r="A1201" s="39"/>
      <c r="D1201" s="13"/>
      <c r="E1201" s="5"/>
      <c r="F1201" s="5"/>
      <c r="G1201" s="5"/>
      <c r="I1201" s="5"/>
      <c r="J1201" s="5"/>
      <c r="K1201" s="5"/>
      <c r="L1201" s="5"/>
      <c r="M1201" s="7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11"/>
      <c r="AE1201" s="5"/>
      <c r="AF1201" s="5"/>
      <c r="AG1201" s="5"/>
      <c r="AH1201" s="5"/>
      <c r="AI1201" s="5"/>
      <c r="AJ1201" s="5"/>
      <c r="AK1201" s="5"/>
      <c r="AL1201" s="5"/>
      <c r="AM1201" s="5"/>
      <c r="AN1201" s="7"/>
      <c r="AO1201" s="5"/>
      <c r="AP1201" s="7"/>
      <c r="AQ1201" s="5"/>
      <c r="AR1201" s="5"/>
      <c r="AS1201" s="5"/>
      <c r="AT1201" s="5"/>
      <c r="AU1201" s="5"/>
      <c r="AV1201" s="5"/>
      <c r="AW1201" s="5"/>
      <c r="AX1201" s="5"/>
      <c r="AY1201" s="5"/>
      <c r="AZ1201" s="16"/>
      <c r="BA1201" s="16"/>
      <c r="BB1201" s="16"/>
      <c r="BC1201" s="16"/>
      <c r="BD1201" s="5"/>
      <c r="BE1201" s="5"/>
      <c r="BF1201" s="5"/>
      <c r="BG1201" s="5"/>
      <c r="BH1201" s="5"/>
      <c r="BI1201" s="5"/>
      <c r="BJ1201" s="5"/>
      <c r="BK1201" s="13"/>
      <c r="BL1201" s="13"/>
      <c r="BM1201" s="13"/>
      <c r="BN1201" s="5"/>
    </row>
    <row r="1202" spans="1:66" s="8" customFormat="1" ht="11.25" hidden="1">
      <c r="A1202" s="39"/>
      <c r="D1202" s="13"/>
      <c r="E1202" s="5"/>
      <c r="F1202" s="5"/>
      <c r="G1202" s="5"/>
      <c r="I1202" s="5"/>
      <c r="J1202" s="5"/>
      <c r="K1202" s="5"/>
      <c r="L1202" s="5"/>
      <c r="M1202" s="7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11"/>
      <c r="AE1202" s="5"/>
      <c r="AF1202" s="5"/>
      <c r="AG1202" s="5"/>
      <c r="AH1202" s="5"/>
      <c r="AI1202" s="5"/>
      <c r="AJ1202" s="5"/>
      <c r="AK1202" s="5"/>
      <c r="AL1202" s="5"/>
      <c r="AM1202" s="5"/>
      <c r="AN1202" s="7"/>
      <c r="AO1202" s="5"/>
      <c r="AP1202" s="7"/>
      <c r="AQ1202" s="5"/>
      <c r="AR1202" s="5"/>
      <c r="AS1202" s="5"/>
      <c r="AT1202" s="5"/>
      <c r="AU1202" s="5"/>
      <c r="AV1202" s="5"/>
      <c r="AW1202" s="5"/>
      <c r="AX1202" s="5"/>
      <c r="AY1202" s="5"/>
      <c r="AZ1202" s="16"/>
      <c r="BA1202" s="16"/>
      <c r="BB1202" s="16"/>
      <c r="BC1202" s="16"/>
      <c r="BD1202" s="5"/>
      <c r="BE1202" s="5"/>
      <c r="BF1202" s="5"/>
      <c r="BG1202" s="5"/>
      <c r="BH1202" s="5"/>
      <c r="BI1202" s="5"/>
      <c r="BJ1202" s="5"/>
      <c r="BK1202" s="13"/>
      <c r="BL1202" s="13"/>
      <c r="BM1202" s="13"/>
      <c r="BN1202" s="5"/>
    </row>
    <row r="1203" spans="1:66" s="8" customFormat="1" ht="11.25" hidden="1">
      <c r="A1203" s="39"/>
      <c r="D1203" s="13"/>
      <c r="E1203" s="5"/>
      <c r="F1203" s="5"/>
      <c r="G1203" s="5"/>
      <c r="I1203" s="5"/>
      <c r="J1203" s="5"/>
      <c r="K1203" s="5"/>
      <c r="L1203" s="5"/>
      <c r="M1203" s="7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11"/>
      <c r="AE1203" s="5"/>
      <c r="AF1203" s="5"/>
      <c r="AG1203" s="5"/>
      <c r="AH1203" s="5"/>
      <c r="AI1203" s="5"/>
      <c r="AJ1203" s="5"/>
      <c r="AK1203" s="5"/>
      <c r="AL1203" s="5"/>
      <c r="AM1203" s="5"/>
      <c r="AN1203" s="7"/>
      <c r="AO1203" s="5"/>
      <c r="AP1203" s="7"/>
      <c r="AQ1203" s="5"/>
      <c r="AR1203" s="5"/>
      <c r="AS1203" s="5"/>
      <c r="AT1203" s="5"/>
      <c r="AU1203" s="5"/>
      <c r="AV1203" s="5"/>
      <c r="AW1203" s="5"/>
      <c r="AX1203" s="5"/>
      <c r="AY1203" s="5"/>
      <c r="AZ1203" s="16"/>
      <c r="BA1203" s="16"/>
      <c r="BB1203" s="16"/>
      <c r="BC1203" s="16"/>
      <c r="BD1203" s="5"/>
      <c r="BE1203" s="5"/>
      <c r="BF1203" s="5"/>
      <c r="BG1203" s="5"/>
      <c r="BH1203" s="5"/>
      <c r="BI1203" s="5"/>
      <c r="BJ1203" s="5"/>
      <c r="BK1203" s="13"/>
      <c r="BL1203" s="13"/>
      <c r="BM1203" s="13"/>
      <c r="BN1203" s="5"/>
    </row>
    <row r="1204" spans="1:66" s="8" customFormat="1" ht="11.25" hidden="1">
      <c r="A1204" s="39"/>
      <c r="D1204" s="13"/>
      <c r="E1204" s="5"/>
      <c r="F1204" s="5"/>
      <c r="G1204" s="5"/>
      <c r="I1204" s="5"/>
      <c r="J1204" s="5"/>
      <c r="K1204" s="5"/>
      <c r="L1204" s="5"/>
      <c r="M1204" s="7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11"/>
      <c r="AE1204" s="5"/>
      <c r="AF1204" s="5"/>
      <c r="AG1204" s="5"/>
      <c r="AH1204" s="5"/>
      <c r="AI1204" s="5"/>
      <c r="AJ1204" s="5"/>
      <c r="AK1204" s="5"/>
      <c r="AL1204" s="5"/>
      <c r="AM1204" s="5"/>
      <c r="AN1204" s="7"/>
      <c r="AO1204" s="5"/>
      <c r="AP1204" s="7"/>
      <c r="AQ1204" s="5"/>
      <c r="AR1204" s="5"/>
      <c r="AS1204" s="5"/>
      <c r="AT1204" s="5"/>
      <c r="AU1204" s="5"/>
      <c r="AV1204" s="5"/>
      <c r="AW1204" s="5"/>
      <c r="AX1204" s="5"/>
      <c r="AY1204" s="5"/>
      <c r="AZ1204" s="16"/>
      <c r="BA1204" s="16"/>
      <c r="BB1204" s="16"/>
      <c r="BC1204" s="16"/>
      <c r="BD1204" s="5"/>
      <c r="BE1204" s="5"/>
      <c r="BF1204" s="5"/>
      <c r="BG1204" s="5"/>
      <c r="BH1204" s="5"/>
      <c r="BI1204" s="5"/>
      <c r="BJ1204" s="5"/>
      <c r="BK1204" s="13"/>
      <c r="BL1204" s="13"/>
      <c r="BM1204" s="13"/>
      <c r="BN1204" s="5"/>
    </row>
    <row r="1205" spans="1:66" s="8" customFormat="1" ht="11.25" hidden="1">
      <c r="A1205" s="39"/>
      <c r="D1205" s="13"/>
      <c r="E1205" s="5"/>
      <c r="F1205" s="5"/>
      <c r="G1205" s="5"/>
      <c r="I1205" s="5"/>
      <c r="J1205" s="5"/>
      <c r="K1205" s="5"/>
      <c r="L1205" s="5"/>
      <c r="M1205" s="7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11"/>
      <c r="AE1205" s="5"/>
      <c r="AF1205" s="5"/>
      <c r="AG1205" s="5"/>
      <c r="AH1205" s="5"/>
      <c r="AI1205" s="5"/>
      <c r="AJ1205" s="5"/>
      <c r="AK1205" s="5"/>
      <c r="AL1205" s="5"/>
      <c r="AM1205" s="5"/>
      <c r="AN1205" s="7"/>
      <c r="AO1205" s="5"/>
      <c r="AP1205" s="7"/>
      <c r="AQ1205" s="5"/>
      <c r="AR1205" s="5"/>
      <c r="AS1205" s="5"/>
      <c r="AT1205" s="5"/>
      <c r="AU1205" s="5"/>
      <c r="AV1205" s="5"/>
      <c r="AW1205" s="5"/>
      <c r="AX1205" s="5"/>
      <c r="AY1205" s="5"/>
      <c r="AZ1205" s="16"/>
      <c r="BA1205" s="16"/>
      <c r="BB1205" s="16"/>
      <c r="BC1205" s="16"/>
      <c r="BD1205" s="5"/>
      <c r="BE1205" s="5"/>
      <c r="BF1205" s="5"/>
      <c r="BG1205" s="5"/>
      <c r="BH1205" s="5"/>
      <c r="BI1205" s="5"/>
      <c r="BJ1205" s="5"/>
      <c r="BK1205" s="13"/>
      <c r="BL1205" s="13"/>
      <c r="BM1205" s="13"/>
      <c r="BN1205" s="5"/>
    </row>
    <row r="1206" spans="1:66" s="8" customFormat="1" ht="11.25" hidden="1">
      <c r="A1206" s="39"/>
      <c r="D1206" s="13"/>
      <c r="E1206" s="5"/>
      <c r="F1206" s="5"/>
      <c r="G1206" s="5"/>
      <c r="I1206" s="5"/>
      <c r="J1206" s="5"/>
      <c r="K1206" s="5"/>
      <c r="L1206" s="5"/>
      <c r="M1206" s="7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11"/>
      <c r="AE1206" s="5"/>
      <c r="AF1206" s="5"/>
      <c r="AG1206" s="5"/>
      <c r="AH1206" s="5"/>
      <c r="AI1206" s="5"/>
      <c r="AJ1206" s="5"/>
      <c r="AK1206" s="5"/>
      <c r="AL1206" s="5"/>
      <c r="AM1206" s="5"/>
      <c r="AN1206" s="7"/>
      <c r="AO1206" s="5"/>
      <c r="AP1206" s="7"/>
      <c r="AQ1206" s="5"/>
      <c r="AR1206" s="5"/>
      <c r="AS1206" s="5"/>
      <c r="AT1206" s="5"/>
      <c r="AU1206" s="5"/>
      <c r="AV1206" s="5"/>
      <c r="AW1206" s="5"/>
      <c r="AX1206" s="5"/>
      <c r="AY1206" s="5"/>
      <c r="AZ1206" s="16"/>
      <c r="BA1206" s="16"/>
      <c r="BB1206" s="16"/>
      <c r="BC1206" s="16"/>
      <c r="BD1206" s="5"/>
      <c r="BE1206" s="5"/>
      <c r="BF1206" s="5"/>
      <c r="BG1206" s="5"/>
      <c r="BH1206" s="5"/>
      <c r="BI1206" s="5"/>
      <c r="BJ1206" s="5"/>
      <c r="BK1206" s="13"/>
      <c r="BL1206" s="13"/>
      <c r="BM1206" s="13"/>
      <c r="BN1206" s="5"/>
    </row>
    <row r="1207" spans="1:66" s="8" customFormat="1" ht="11.25" hidden="1">
      <c r="A1207" s="39"/>
      <c r="D1207" s="13"/>
      <c r="E1207" s="5"/>
      <c r="F1207" s="5"/>
      <c r="G1207" s="5"/>
      <c r="I1207" s="5"/>
      <c r="J1207" s="5"/>
      <c r="K1207" s="5"/>
      <c r="L1207" s="5"/>
      <c r="M1207" s="7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11"/>
      <c r="AE1207" s="5"/>
      <c r="AF1207" s="5"/>
      <c r="AG1207" s="5"/>
      <c r="AH1207" s="5"/>
      <c r="AI1207" s="5"/>
      <c r="AJ1207" s="5"/>
      <c r="AK1207" s="5"/>
      <c r="AL1207" s="5"/>
      <c r="AM1207" s="5"/>
      <c r="AN1207" s="7"/>
      <c r="AO1207" s="5"/>
      <c r="AP1207" s="7"/>
      <c r="AQ1207" s="5"/>
      <c r="AR1207" s="5"/>
      <c r="AS1207" s="5"/>
      <c r="AT1207" s="5"/>
      <c r="AU1207" s="5"/>
      <c r="AV1207" s="5"/>
      <c r="AW1207" s="5"/>
      <c r="AX1207" s="5"/>
      <c r="AY1207" s="5"/>
      <c r="AZ1207" s="16"/>
      <c r="BA1207" s="16"/>
      <c r="BB1207" s="16"/>
      <c r="BC1207" s="16"/>
      <c r="BD1207" s="5"/>
      <c r="BE1207" s="5"/>
      <c r="BF1207" s="5"/>
      <c r="BG1207" s="5"/>
      <c r="BH1207" s="5"/>
      <c r="BI1207" s="5"/>
      <c r="BJ1207" s="5"/>
      <c r="BK1207" s="13"/>
      <c r="BL1207" s="13"/>
      <c r="BM1207" s="13"/>
      <c r="BN1207" s="5"/>
    </row>
    <row r="1208" spans="1:66" s="8" customFormat="1" ht="11.25" hidden="1">
      <c r="A1208" s="39"/>
      <c r="D1208" s="13"/>
      <c r="E1208" s="5"/>
      <c r="F1208" s="5"/>
      <c r="G1208" s="5"/>
      <c r="I1208" s="5"/>
      <c r="J1208" s="5"/>
      <c r="K1208" s="5"/>
      <c r="L1208" s="5"/>
      <c r="M1208" s="7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11"/>
      <c r="AE1208" s="5"/>
      <c r="AF1208" s="5"/>
      <c r="AG1208" s="5"/>
      <c r="AH1208" s="5"/>
      <c r="AI1208" s="5"/>
      <c r="AJ1208" s="5"/>
      <c r="AK1208" s="5"/>
      <c r="AL1208" s="5"/>
      <c r="AM1208" s="5"/>
      <c r="AN1208" s="7"/>
      <c r="AO1208" s="5"/>
      <c r="AP1208" s="7"/>
      <c r="AQ1208" s="5"/>
      <c r="AR1208" s="5"/>
      <c r="AS1208" s="5"/>
      <c r="AT1208" s="5"/>
      <c r="AU1208" s="5"/>
      <c r="AV1208" s="5"/>
      <c r="AW1208" s="5"/>
      <c r="AX1208" s="5"/>
      <c r="AY1208" s="5"/>
      <c r="AZ1208" s="16"/>
      <c r="BA1208" s="16"/>
      <c r="BB1208" s="16"/>
      <c r="BC1208" s="16"/>
      <c r="BD1208" s="5"/>
      <c r="BE1208" s="5"/>
      <c r="BF1208" s="5"/>
      <c r="BG1208" s="5"/>
      <c r="BH1208" s="5"/>
      <c r="BI1208" s="5"/>
      <c r="BJ1208" s="5"/>
      <c r="BK1208" s="13"/>
      <c r="BL1208" s="13"/>
      <c r="BM1208" s="13"/>
      <c r="BN1208" s="5"/>
    </row>
    <row r="1209" spans="1:66" s="8" customFormat="1" ht="11.25" hidden="1">
      <c r="A1209" s="39"/>
      <c r="D1209" s="13"/>
      <c r="E1209" s="5"/>
      <c r="F1209" s="5"/>
      <c r="G1209" s="5"/>
      <c r="I1209" s="5"/>
      <c r="J1209" s="5"/>
      <c r="K1209" s="5"/>
      <c r="L1209" s="5"/>
      <c r="M1209" s="7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11"/>
      <c r="AE1209" s="5"/>
      <c r="AF1209" s="5"/>
      <c r="AG1209" s="5"/>
      <c r="AH1209" s="5"/>
      <c r="AI1209" s="5"/>
      <c r="AJ1209" s="5"/>
      <c r="AK1209" s="5"/>
      <c r="AL1209" s="5"/>
      <c r="AM1209" s="5"/>
      <c r="AN1209" s="7"/>
      <c r="AO1209" s="5"/>
      <c r="AP1209" s="7"/>
      <c r="AQ1209" s="5"/>
      <c r="AR1209" s="5"/>
      <c r="AS1209" s="5"/>
      <c r="AT1209" s="5"/>
      <c r="AU1209" s="5"/>
      <c r="AV1209" s="5"/>
      <c r="AW1209" s="5"/>
      <c r="AX1209" s="5"/>
      <c r="AY1209" s="5"/>
      <c r="AZ1209" s="16"/>
      <c r="BA1209" s="16"/>
      <c r="BB1209" s="16"/>
      <c r="BC1209" s="16"/>
      <c r="BD1209" s="5"/>
      <c r="BE1209" s="5"/>
      <c r="BF1209" s="5"/>
      <c r="BG1209" s="5"/>
      <c r="BH1209" s="5"/>
      <c r="BI1209" s="5"/>
      <c r="BJ1209" s="5"/>
      <c r="BK1209" s="13"/>
      <c r="BL1209" s="13"/>
      <c r="BM1209" s="13"/>
      <c r="BN1209" s="5"/>
    </row>
    <row r="1210" spans="1:66" s="8" customFormat="1" ht="11.25" hidden="1">
      <c r="A1210" s="39"/>
      <c r="D1210" s="13"/>
      <c r="E1210" s="5"/>
      <c r="F1210" s="5"/>
      <c r="G1210" s="5"/>
      <c r="I1210" s="5"/>
      <c r="J1210" s="5"/>
      <c r="K1210" s="5"/>
      <c r="L1210" s="5"/>
      <c r="M1210" s="7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11"/>
      <c r="AE1210" s="5"/>
      <c r="AF1210" s="5"/>
      <c r="AG1210" s="5"/>
      <c r="AH1210" s="5"/>
      <c r="AI1210" s="5"/>
      <c r="AJ1210" s="5"/>
      <c r="AK1210" s="5"/>
      <c r="AL1210" s="5"/>
      <c r="AM1210" s="5"/>
      <c r="AN1210" s="7"/>
      <c r="AO1210" s="5"/>
      <c r="AP1210" s="7"/>
      <c r="AQ1210" s="5"/>
      <c r="AR1210" s="5"/>
      <c r="AS1210" s="5"/>
      <c r="AT1210" s="5"/>
      <c r="AU1210" s="5"/>
      <c r="AV1210" s="5"/>
      <c r="AW1210" s="5"/>
      <c r="AX1210" s="5"/>
      <c r="AY1210" s="5"/>
      <c r="AZ1210" s="16"/>
      <c r="BA1210" s="16"/>
      <c r="BB1210" s="16"/>
      <c r="BC1210" s="16"/>
      <c r="BD1210" s="5"/>
      <c r="BE1210" s="5"/>
      <c r="BF1210" s="5"/>
      <c r="BG1210" s="5"/>
      <c r="BH1210" s="5"/>
      <c r="BI1210" s="5"/>
      <c r="BJ1210" s="5"/>
      <c r="BK1210" s="13"/>
      <c r="BL1210" s="13"/>
      <c r="BM1210" s="13"/>
      <c r="BN1210" s="5"/>
    </row>
    <row r="1211" spans="1:66" s="8" customFormat="1" ht="11.25" hidden="1">
      <c r="A1211" s="39"/>
      <c r="D1211" s="13"/>
      <c r="E1211" s="5"/>
      <c r="F1211" s="5"/>
      <c r="G1211" s="5"/>
      <c r="I1211" s="5"/>
      <c r="J1211" s="5"/>
      <c r="K1211" s="5"/>
      <c r="L1211" s="5"/>
      <c r="M1211" s="7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11"/>
      <c r="AE1211" s="5"/>
      <c r="AF1211" s="5"/>
      <c r="AG1211" s="5"/>
      <c r="AH1211" s="5"/>
      <c r="AI1211" s="5"/>
      <c r="AJ1211" s="5"/>
      <c r="AK1211" s="5"/>
      <c r="AL1211" s="5"/>
      <c r="AM1211" s="5"/>
      <c r="AN1211" s="7"/>
      <c r="AO1211" s="5"/>
      <c r="AP1211" s="7"/>
      <c r="AQ1211" s="5"/>
      <c r="AR1211" s="5"/>
      <c r="AS1211" s="5"/>
      <c r="AT1211" s="5"/>
      <c r="AU1211" s="5"/>
      <c r="AV1211" s="5"/>
      <c r="AW1211" s="5"/>
      <c r="AX1211" s="5"/>
      <c r="AY1211" s="5"/>
      <c r="AZ1211" s="16"/>
      <c r="BA1211" s="16"/>
      <c r="BB1211" s="16"/>
      <c r="BC1211" s="16"/>
      <c r="BD1211" s="5"/>
      <c r="BE1211" s="5"/>
      <c r="BF1211" s="5"/>
      <c r="BG1211" s="5"/>
      <c r="BH1211" s="5"/>
      <c r="BI1211" s="5"/>
      <c r="BJ1211" s="5"/>
      <c r="BK1211" s="13"/>
      <c r="BL1211" s="13"/>
      <c r="BM1211" s="13"/>
      <c r="BN1211" s="5"/>
    </row>
    <row r="1212" spans="1:66" s="8" customFormat="1" ht="11.25" hidden="1">
      <c r="A1212" s="39"/>
      <c r="D1212" s="13"/>
      <c r="E1212" s="5"/>
      <c r="F1212" s="5"/>
      <c r="G1212" s="5"/>
      <c r="I1212" s="5"/>
      <c r="J1212" s="5"/>
      <c r="K1212" s="5"/>
      <c r="L1212" s="5"/>
      <c r="M1212" s="7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11"/>
      <c r="AE1212" s="5"/>
      <c r="AF1212" s="5"/>
      <c r="AG1212" s="5"/>
      <c r="AH1212" s="5"/>
      <c r="AI1212" s="5"/>
      <c r="AJ1212" s="5"/>
      <c r="AK1212" s="5"/>
      <c r="AL1212" s="5"/>
      <c r="AM1212" s="5"/>
      <c r="AN1212" s="7"/>
      <c r="AO1212" s="5"/>
      <c r="AP1212" s="7"/>
      <c r="AQ1212" s="5"/>
      <c r="AR1212" s="5"/>
      <c r="AS1212" s="5"/>
      <c r="AT1212" s="5"/>
      <c r="AU1212" s="5"/>
      <c r="AV1212" s="5"/>
      <c r="AW1212" s="5"/>
      <c r="AX1212" s="5"/>
      <c r="AY1212" s="5"/>
      <c r="AZ1212" s="16"/>
      <c r="BA1212" s="16"/>
      <c r="BB1212" s="16"/>
      <c r="BC1212" s="16"/>
      <c r="BD1212" s="5"/>
      <c r="BE1212" s="5"/>
      <c r="BF1212" s="5"/>
      <c r="BG1212" s="5"/>
      <c r="BH1212" s="5"/>
      <c r="BI1212" s="5"/>
      <c r="BJ1212" s="5"/>
      <c r="BK1212" s="13"/>
      <c r="BL1212" s="13"/>
      <c r="BM1212" s="13"/>
      <c r="BN1212" s="5"/>
    </row>
    <row r="1213" spans="1:66" s="8" customFormat="1" ht="11.25" hidden="1">
      <c r="A1213" s="39"/>
      <c r="D1213" s="13"/>
      <c r="E1213" s="5"/>
      <c r="F1213" s="5"/>
      <c r="G1213" s="5"/>
      <c r="I1213" s="5"/>
      <c r="J1213" s="5"/>
      <c r="K1213" s="5"/>
      <c r="L1213" s="5"/>
      <c r="M1213" s="7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11"/>
      <c r="AE1213" s="5"/>
      <c r="AF1213" s="5"/>
      <c r="AG1213" s="5"/>
      <c r="AH1213" s="5"/>
      <c r="AI1213" s="5"/>
      <c r="AJ1213" s="5"/>
      <c r="AK1213" s="5"/>
      <c r="AL1213" s="5"/>
      <c r="AM1213" s="5"/>
      <c r="AN1213" s="7"/>
      <c r="AO1213" s="5"/>
      <c r="AP1213" s="7"/>
      <c r="AQ1213" s="5"/>
      <c r="AR1213" s="5"/>
      <c r="AS1213" s="5"/>
      <c r="AT1213" s="5"/>
      <c r="AU1213" s="5"/>
      <c r="AV1213" s="5"/>
      <c r="AW1213" s="5"/>
      <c r="AX1213" s="5"/>
      <c r="AY1213" s="5"/>
      <c r="AZ1213" s="16"/>
      <c r="BA1213" s="16"/>
      <c r="BB1213" s="16"/>
      <c r="BC1213" s="16"/>
      <c r="BD1213" s="5"/>
      <c r="BE1213" s="5"/>
      <c r="BF1213" s="5"/>
      <c r="BG1213" s="5"/>
      <c r="BH1213" s="5"/>
      <c r="BI1213" s="5"/>
      <c r="BJ1213" s="5"/>
      <c r="BK1213" s="13"/>
      <c r="BL1213" s="13"/>
      <c r="BM1213" s="13"/>
      <c r="BN1213" s="5"/>
    </row>
    <row r="1214" spans="1:66" s="8" customFormat="1" ht="11.25" hidden="1">
      <c r="A1214" s="39"/>
      <c r="D1214" s="13"/>
      <c r="E1214" s="5"/>
      <c r="F1214" s="5"/>
      <c r="G1214" s="5"/>
      <c r="I1214" s="5"/>
      <c r="J1214" s="5"/>
      <c r="K1214" s="5"/>
      <c r="L1214" s="5"/>
      <c r="M1214" s="7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11"/>
      <c r="AE1214" s="5"/>
      <c r="AF1214" s="5"/>
      <c r="AG1214" s="5"/>
      <c r="AH1214" s="5"/>
      <c r="AI1214" s="5"/>
      <c r="AJ1214" s="5"/>
      <c r="AK1214" s="5"/>
      <c r="AL1214" s="5"/>
      <c r="AM1214" s="5"/>
      <c r="AN1214" s="7"/>
      <c r="AO1214" s="5"/>
      <c r="AP1214" s="7"/>
      <c r="AQ1214" s="5"/>
      <c r="AR1214" s="5"/>
      <c r="AS1214" s="5"/>
      <c r="AT1214" s="5"/>
      <c r="AU1214" s="5"/>
      <c r="AV1214" s="5"/>
      <c r="AW1214" s="5"/>
      <c r="AX1214" s="5"/>
      <c r="AY1214" s="5"/>
      <c r="AZ1214" s="16"/>
      <c r="BA1214" s="16"/>
      <c r="BB1214" s="16"/>
      <c r="BC1214" s="16"/>
      <c r="BD1214" s="5"/>
      <c r="BE1214" s="5"/>
      <c r="BF1214" s="5"/>
      <c r="BG1214" s="5"/>
      <c r="BH1214" s="5"/>
      <c r="BI1214" s="5"/>
      <c r="BJ1214" s="5"/>
      <c r="BK1214" s="13"/>
      <c r="BL1214" s="13"/>
      <c r="BM1214" s="13"/>
      <c r="BN1214" s="5"/>
    </row>
    <row r="1215" spans="1:66" s="8" customFormat="1" ht="11.25" hidden="1">
      <c r="A1215" s="39"/>
      <c r="D1215" s="13"/>
      <c r="E1215" s="5"/>
      <c r="F1215" s="5"/>
      <c r="G1215" s="5"/>
      <c r="I1215" s="5"/>
      <c r="J1215" s="5"/>
      <c r="K1215" s="5"/>
      <c r="L1215" s="5"/>
      <c r="M1215" s="7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11"/>
      <c r="AE1215" s="5"/>
      <c r="AF1215" s="5"/>
      <c r="AG1215" s="5"/>
      <c r="AH1215" s="5"/>
      <c r="AI1215" s="5"/>
      <c r="AJ1215" s="5"/>
      <c r="AK1215" s="5"/>
      <c r="AL1215" s="5"/>
      <c r="AM1215" s="5"/>
      <c r="AN1215" s="7"/>
      <c r="AO1215" s="5"/>
      <c r="AP1215" s="7"/>
      <c r="AQ1215" s="5"/>
      <c r="AR1215" s="5"/>
      <c r="AS1215" s="5"/>
      <c r="AT1215" s="5"/>
      <c r="AU1215" s="5"/>
      <c r="AV1215" s="5"/>
      <c r="AW1215" s="5"/>
      <c r="AX1215" s="5"/>
      <c r="AY1215" s="5"/>
      <c r="AZ1215" s="16"/>
      <c r="BA1215" s="16"/>
      <c r="BB1215" s="16"/>
      <c r="BC1215" s="16"/>
      <c r="BD1215" s="5"/>
      <c r="BE1215" s="5"/>
      <c r="BF1215" s="5"/>
      <c r="BG1215" s="5"/>
      <c r="BH1215" s="5"/>
      <c r="BI1215" s="5"/>
      <c r="BJ1215" s="5"/>
      <c r="BK1215" s="13"/>
      <c r="BL1215" s="13"/>
      <c r="BM1215" s="13"/>
      <c r="BN1215" s="5"/>
    </row>
    <row r="1216" spans="1:66" s="8" customFormat="1" ht="11.25" hidden="1">
      <c r="A1216" s="39"/>
      <c r="D1216" s="13"/>
      <c r="E1216" s="5"/>
      <c r="F1216" s="5"/>
      <c r="G1216" s="5"/>
      <c r="I1216" s="5"/>
      <c r="J1216" s="5"/>
      <c r="K1216" s="5"/>
      <c r="L1216" s="5"/>
      <c r="M1216" s="7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11"/>
      <c r="AE1216" s="5"/>
      <c r="AF1216" s="5"/>
      <c r="AG1216" s="5"/>
      <c r="AH1216" s="5"/>
      <c r="AI1216" s="5"/>
      <c r="AJ1216" s="5"/>
      <c r="AK1216" s="5"/>
      <c r="AL1216" s="5"/>
      <c r="AM1216" s="5"/>
      <c r="AN1216" s="7"/>
      <c r="AO1216" s="5"/>
      <c r="AP1216" s="7"/>
      <c r="AQ1216" s="5"/>
      <c r="AR1216" s="5"/>
      <c r="AS1216" s="5"/>
      <c r="AT1216" s="5"/>
      <c r="AU1216" s="5"/>
      <c r="AV1216" s="5"/>
      <c r="AW1216" s="5"/>
      <c r="AX1216" s="5"/>
      <c r="AY1216" s="5"/>
      <c r="AZ1216" s="16"/>
      <c r="BA1216" s="16"/>
      <c r="BB1216" s="16"/>
      <c r="BC1216" s="16"/>
      <c r="BD1216" s="5"/>
      <c r="BE1216" s="5"/>
      <c r="BF1216" s="5"/>
      <c r="BG1216" s="5"/>
      <c r="BH1216" s="5"/>
      <c r="BI1216" s="5"/>
      <c r="BJ1216" s="5"/>
      <c r="BK1216" s="13"/>
      <c r="BL1216" s="13"/>
      <c r="BM1216" s="13"/>
      <c r="BN1216" s="5"/>
    </row>
    <row r="1217" spans="1:66" s="8" customFormat="1" ht="11.25" hidden="1">
      <c r="A1217" s="39"/>
      <c r="D1217" s="13"/>
      <c r="E1217" s="5"/>
      <c r="F1217" s="5"/>
      <c r="G1217" s="5"/>
      <c r="I1217" s="5"/>
      <c r="J1217" s="5"/>
      <c r="K1217" s="5"/>
      <c r="L1217" s="5"/>
      <c r="M1217" s="7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11"/>
      <c r="AE1217" s="5"/>
      <c r="AF1217" s="5"/>
      <c r="AG1217" s="5"/>
      <c r="AH1217" s="5"/>
      <c r="AI1217" s="5"/>
      <c r="AJ1217" s="5"/>
      <c r="AK1217" s="5"/>
      <c r="AL1217" s="5"/>
      <c r="AM1217" s="5"/>
      <c r="AN1217" s="7"/>
      <c r="AO1217" s="5"/>
      <c r="AP1217" s="7"/>
      <c r="AQ1217" s="5"/>
      <c r="AR1217" s="5"/>
      <c r="AS1217" s="5"/>
      <c r="AT1217" s="5"/>
      <c r="AU1217" s="5"/>
      <c r="AV1217" s="5"/>
      <c r="AW1217" s="5"/>
      <c r="AX1217" s="5"/>
      <c r="AY1217" s="5"/>
      <c r="AZ1217" s="16"/>
      <c r="BA1217" s="16"/>
      <c r="BB1217" s="16"/>
      <c r="BC1217" s="16"/>
      <c r="BD1217" s="5"/>
      <c r="BE1217" s="5"/>
      <c r="BF1217" s="5"/>
      <c r="BG1217" s="5"/>
      <c r="BH1217" s="5"/>
      <c r="BI1217" s="5"/>
      <c r="BJ1217" s="5"/>
      <c r="BK1217" s="13"/>
      <c r="BL1217" s="13"/>
      <c r="BM1217" s="13"/>
      <c r="BN1217" s="5"/>
    </row>
    <row r="1218" spans="1:66" s="8" customFormat="1" ht="11.25" hidden="1">
      <c r="A1218" s="39"/>
      <c r="D1218" s="13"/>
      <c r="E1218" s="5"/>
      <c r="F1218" s="5"/>
      <c r="G1218" s="5"/>
      <c r="I1218" s="5"/>
      <c r="J1218" s="5"/>
      <c r="K1218" s="5"/>
      <c r="L1218" s="5"/>
      <c r="M1218" s="7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11"/>
      <c r="AE1218" s="5"/>
      <c r="AF1218" s="5"/>
      <c r="AG1218" s="5"/>
      <c r="AH1218" s="5"/>
      <c r="AI1218" s="5"/>
      <c r="AJ1218" s="5"/>
      <c r="AK1218" s="5"/>
      <c r="AL1218" s="5"/>
      <c r="AM1218" s="5"/>
      <c r="AN1218" s="7"/>
      <c r="AO1218" s="5"/>
      <c r="AP1218" s="7"/>
      <c r="AQ1218" s="5"/>
      <c r="AR1218" s="5"/>
      <c r="AS1218" s="5"/>
      <c r="AT1218" s="5"/>
      <c r="AU1218" s="5"/>
      <c r="AV1218" s="5"/>
      <c r="AW1218" s="5"/>
      <c r="AX1218" s="5"/>
      <c r="AY1218" s="5"/>
      <c r="AZ1218" s="16"/>
      <c r="BA1218" s="16"/>
      <c r="BB1218" s="16"/>
      <c r="BC1218" s="16"/>
      <c r="BD1218" s="5"/>
      <c r="BE1218" s="5"/>
      <c r="BF1218" s="5"/>
      <c r="BG1218" s="5"/>
      <c r="BH1218" s="5"/>
      <c r="BI1218" s="5"/>
      <c r="BJ1218" s="5"/>
      <c r="BK1218" s="13"/>
      <c r="BL1218" s="13"/>
      <c r="BM1218" s="13"/>
      <c r="BN1218" s="5"/>
    </row>
    <row r="1219" spans="1:66" s="8" customFormat="1" ht="11.25" hidden="1">
      <c r="A1219" s="39"/>
      <c r="D1219" s="13"/>
      <c r="E1219" s="5"/>
      <c r="F1219" s="5"/>
      <c r="G1219" s="5"/>
      <c r="I1219" s="5"/>
      <c r="J1219" s="5"/>
      <c r="K1219" s="5"/>
      <c r="L1219" s="5"/>
      <c r="M1219" s="7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11"/>
      <c r="AE1219" s="5"/>
      <c r="AF1219" s="5"/>
      <c r="AG1219" s="5"/>
      <c r="AH1219" s="5"/>
      <c r="AI1219" s="5"/>
      <c r="AJ1219" s="5"/>
      <c r="AK1219" s="5"/>
      <c r="AL1219" s="5"/>
      <c r="AM1219" s="5"/>
      <c r="AN1219" s="7"/>
      <c r="AO1219" s="5"/>
      <c r="AP1219" s="7"/>
      <c r="AQ1219" s="5"/>
      <c r="AR1219" s="5"/>
      <c r="AS1219" s="5"/>
      <c r="AT1219" s="5"/>
      <c r="AU1219" s="5"/>
      <c r="AV1219" s="5"/>
      <c r="AW1219" s="5"/>
      <c r="AX1219" s="5"/>
      <c r="AY1219" s="5"/>
      <c r="AZ1219" s="16"/>
      <c r="BA1219" s="16"/>
      <c r="BB1219" s="16"/>
      <c r="BC1219" s="16"/>
      <c r="BD1219" s="5"/>
      <c r="BE1219" s="5"/>
      <c r="BF1219" s="5"/>
      <c r="BG1219" s="5"/>
      <c r="BH1219" s="5"/>
      <c r="BI1219" s="5"/>
      <c r="BJ1219" s="5"/>
      <c r="BK1219" s="13"/>
      <c r="BL1219" s="13"/>
      <c r="BM1219" s="13"/>
      <c r="BN1219" s="5"/>
    </row>
    <row r="1220" spans="1:66" s="8" customFormat="1" ht="11.25" hidden="1">
      <c r="A1220" s="39"/>
      <c r="D1220" s="13"/>
      <c r="E1220" s="5"/>
      <c r="F1220" s="5"/>
      <c r="G1220" s="5"/>
      <c r="I1220" s="5"/>
      <c r="J1220" s="5"/>
      <c r="K1220" s="5"/>
      <c r="L1220" s="5"/>
      <c r="M1220" s="7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11"/>
      <c r="AE1220" s="5"/>
      <c r="AF1220" s="5"/>
      <c r="AG1220" s="5"/>
      <c r="AH1220" s="5"/>
      <c r="AI1220" s="5"/>
      <c r="AJ1220" s="5"/>
      <c r="AK1220" s="5"/>
      <c r="AL1220" s="5"/>
      <c r="AM1220" s="5"/>
      <c r="AN1220" s="7"/>
      <c r="AO1220" s="5"/>
      <c r="AP1220" s="7"/>
      <c r="AQ1220" s="5"/>
      <c r="AR1220" s="5"/>
      <c r="AS1220" s="5"/>
      <c r="AT1220" s="5"/>
      <c r="AU1220" s="5"/>
      <c r="AV1220" s="5"/>
      <c r="AW1220" s="5"/>
      <c r="AX1220" s="5"/>
      <c r="AY1220" s="5"/>
      <c r="AZ1220" s="16"/>
      <c r="BA1220" s="16"/>
      <c r="BB1220" s="16"/>
      <c r="BC1220" s="16"/>
      <c r="BD1220" s="5"/>
      <c r="BE1220" s="5"/>
      <c r="BF1220" s="5"/>
      <c r="BG1220" s="5"/>
      <c r="BH1220" s="5"/>
      <c r="BI1220" s="5"/>
      <c r="BJ1220" s="5"/>
      <c r="BK1220" s="13"/>
      <c r="BL1220" s="13"/>
      <c r="BM1220" s="13"/>
      <c r="BN1220" s="5"/>
    </row>
    <row r="1221" spans="1:66" s="8" customFormat="1" ht="11.25" hidden="1">
      <c r="A1221" s="39"/>
      <c r="D1221" s="13"/>
      <c r="E1221" s="5"/>
      <c r="F1221" s="5"/>
      <c r="G1221" s="5"/>
      <c r="I1221" s="5"/>
      <c r="J1221" s="5"/>
      <c r="K1221" s="5"/>
      <c r="L1221" s="5"/>
      <c r="M1221" s="7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11"/>
      <c r="AE1221" s="5"/>
      <c r="AF1221" s="5"/>
      <c r="AG1221" s="5"/>
      <c r="AH1221" s="5"/>
      <c r="AI1221" s="5"/>
      <c r="AJ1221" s="5"/>
      <c r="AK1221" s="5"/>
      <c r="AL1221" s="5"/>
      <c r="AM1221" s="5"/>
      <c r="AN1221" s="7"/>
      <c r="AO1221" s="5"/>
      <c r="AP1221" s="7"/>
      <c r="AQ1221" s="5"/>
      <c r="AR1221" s="5"/>
      <c r="AS1221" s="5"/>
      <c r="AT1221" s="5"/>
      <c r="AU1221" s="5"/>
      <c r="AV1221" s="5"/>
      <c r="AW1221" s="5"/>
      <c r="AX1221" s="5"/>
      <c r="AY1221" s="5"/>
      <c r="AZ1221" s="16"/>
      <c r="BA1221" s="16"/>
      <c r="BB1221" s="16"/>
      <c r="BC1221" s="16"/>
      <c r="BD1221" s="5"/>
      <c r="BE1221" s="5"/>
      <c r="BF1221" s="5"/>
      <c r="BG1221" s="5"/>
      <c r="BH1221" s="5"/>
      <c r="BI1221" s="5"/>
      <c r="BJ1221" s="5"/>
      <c r="BK1221" s="13"/>
      <c r="BL1221" s="13"/>
      <c r="BM1221" s="13"/>
      <c r="BN1221" s="5"/>
    </row>
    <row r="1222" spans="1:66" s="8" customFormat="1" ht="11.25" hidden="1">
      <c r="A1222" s="39"/>
      <c r="D1222" s="13"/>
      <c r="E1222" s="5"/>
      <c r="F1222" s="5"/>
      <c r="G1222" s="5"/>
      <c r="I1222" s="5"/>
      <c r="J1222" s="5"/>
      <c r="K1222" s="5"/>
      <c r="L1222" s="5"/>
      <c r="M1222" s="7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11"/>
      <c r="AE1222" s="5"/>
      <c r="AF1222" s="5"/>
      <c r="AG1222" s="5"/>
      <c r="AH1222" s="5"/>
      <c r="AI1222" s="5"/>
      <c r="AJ1222" s="5"/>
      <c r="AK1222" s="5"/>
      <c r="AL1222" s="5"/>
      <c r="AM1222" s="5"/>
      <c r="AN1222" s="7"/>
      <c r="AO1222" s="5"/>
      <c r="AP1222" s="7"/>
      <c r="AQ1222" s="5"/>
      <c r="AR1222" s="5"/>
      <c r="AS1222" s="5"/>
      <c r="AT1222" s="5"/>
      <c r="AU1222" s="5"/>
      <c r="AV1222" s="5"/>
      <c r="AW1222" s="5"/>
      <c r="AX1222" s="5"/>
      <c r="AY1222" s="5"/>
      <c r="AZ1222" s="16"/>
      <c r="BA1222" s="16"/>
      <c r="BB1222" s="16"/>
      <c r="BC1222" s="16"/>
      <c r="BD1222" s="5"/>
      <c r="BE1222" s="5"/>
      <c r="BF1222" s="5"/>
      <c r="BG1222" s="5"/>
      <c r="BH1222" s="5"/>
      <c r="BI1222" s="5"/>
      <c r="BJ1222" s="5"/>
      <c r="BK1222" s="13"/>
      <c r="BL1222" s="13"/>
      <c r="BM1222" s="13"/>
      <c r="BN1222" s="5"/>
    </row>
    <row r="1223" spans="1:66" s="8" customFormat="1" ht="11.25" hidden="1">
      <c r="A1223" s="39"/>
      <c r="D1223" s="13"/>
      <c r="E1223" s="5"/>
      <c r="F1223" s="5"/>
      <c r="G1223" s="5"/>
      <c r="I1223" s="5"/>
      <c r="J1223" s="5"/>
      <c r="K1223" s="5"/>
      <c r="L1223" s="5"/>
      <c r="M1223" s="7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11"/>
      <c r="AE1223" s="5"/>
      <c r="AF1223" s="5"/>
      <c r="AG1223" s="5"/>
      <c r="AH1223" s="5"/>
      <c r="AI1223" s="5"/>
      <c r="AJ1223" s="5"/>
      <c r="AK1223" s="5"/>
      <c r="AL1223" s="5"/>
      <c r="AM1223" s="5"/>
      <c r="AN1223" s="7"/>
      <c r="AO1223" s="5"/>
      <c r="AP1223" s="7"/>
      <c r="AQ1223" s="5"/>
      <c r="AR1223" s="5"/>
      <c r="AS1223" s="5"/>
      <c r="AT1223" s="5"/>
      <c r="AU1223" s="5"/>
      <c r="AV1223" s="5"/>
      <c r="AW1223" s="5"/>
      <c r="AX1223" s="5"/>
      <c r="AY1223" s="5"/>
      <c r="AZ1223" s="16"/>
      <c r="BA1223" s="16"/>
      <c r="BB1223" s="16"/>
      <c r="BC1223" s="16"/>
      <c r="BD1223" s="5"/>
      <c r="BE1223" s="5"/>
      <c r="BF1223" s="5"/>
      <c r="BG1223" s="5"/>
      <c r="BH1223" s="5"/>
      <c r="BI1223" s="5"/>
      <c r="BJ1223" s="5"/>
      <c r="BK1223" s="13"/>
      <c r="BL1223" s="13"/>
      <c r="BM1223" s="13"/>
      <c r="BN1223" s="5"/>
    </row>
    <row r="1224" ht="11.25" hidden="1"/>
    <row r="1225" ht="11.25" hidden="1"/>
    <row r="1226" ht="11.25" hidden="1"/>
    <row r="1227" ht="11.25" hidden="1"/>
    <row r="1228" ht="11.25" hidden="1"/>
    <row r="1229" ht="11.25" hidden="1"/>
    <row r="1230" ht="11.25" hidden="1"/>
    <row r="1231" ht="11.25" hidden="1"/>
    <row r="1232" ht="11.25" hidden="1"/>
    <row r="1233" ht="11.25" hidden="1"/>
    <row r="1234" ht="11.25" hidden="1"/>
    <row r="1235" ht="11.25" hidden="1"/>
    <row r="1236" ht="11.25" hidden="1"/>
    <row r="1237" ht="11.25" hidden="1"/>
    <row r="1238" ht="11.25" hidden="1"/>
    <row r="1239" ht="11.25" hidden="1"/>
    <row r="1240" ht="11.25" hidden="1"/>
    <row r="1241" ht="11.25" hidden="1"/>
    <row r="1242" ht="11.25" hidden="1"/>
    <row r="1243" ht="11.25" hidden="1"/>
    <row r="1244" ht="11.25" hidden="1"/>
    <row r="1245" ht="11.25" hidden="1"/>
    <row r="1246" ht="11.25" hidden="1"/>
    <row r="1247" ht="11.25" hidden="1"/>
    <row r="1248" ht="11.25" hidden="1"/>
    <row r="1249" ht="11.25" hidden="1"/>
    <row r="1250" ht="11.25" hidden="1"/>
    <row r="1251" ht="11.25" hidden="1"/>
    <row r="1252" ht="11.25" hidden="1"/>
    <row r="1253" ht="11.25" hidden="1"/>
    <row r="1254" ht="11.25" hidden="1"/>
    <row r="1255" ht="11.25" hidden="1"/>
    <row r="1256" ht="11.25" hidden="1"/>
    <row r="1257" ht="11.25" hidden="1"/>
    <row r="1258" ht="11.25" hidden="1"/>
    <row r="1259" ht="11.25" hidden="1"/>
    <row r="1260" ht="11.25" hidden="1"/>
    <row r="1261" ht="11.25" hidden="1"/>
    <row r="1262" ht="11.25" hidden="1"/>
    <row r="1263" ht="11.25" hidden="1"/>
    <row r="1264" ht="11.25" hidden="1"/>
    <row r="1265" ht="11.25" hidden="1"/>
    <row r="1266" ht="11.25" hidden="1"/>
    <row r="1267" ht="11.25" hidden="1"/>
    <row r="1268" ht="11.25" hidden="1"/>
    <row r="1269" ht="11.25" hidden="1"/>
    <row r="1270" ht="11.25" hidden="1"/>
    <row r="1271" ht="11.25" hidden="1"/>
    <row r="1272" ht="11.25" hidden="1"/>
    <row r="1273" ht="11.25" hidden="1"/>
    <row r="1274" ht="11.25" hidden="1"/>
    <row r="1275" ht="11.25" hidden="1"/>
    <row r="1276" ht="11.25" hidden="1"/>
    <row r="1277" ht="11.25" hidden="1"/>
    <row r="1278" ht="11.25" hidden="1"/>
    <row r="1279" ht="11.25" hidden="1"/>
    <row r="1280" ht="11.25" hidden="1"/>
    <row r="1281" ht="11.25" hidden="1"/>
    <row r="1282" ht="11.25" hidden="1"/>
    <row r="1283" ht="11.25" hidden="1"/>
    <row r="1284" ht="11.25" hidden="1"/>
    <row r="1285" ht="11.25" hidden="1"/>
    <row r="1286" ht="11.25" hidden="1"/>
    <row r="1287" ht="11.25" hidden="1"/>
    <row r="1288" ht="11.25" hidden="1"/>
    <row r="1289" ht="11.25" hidden="1"/>
    <row r="1290" ht="11.25" hidden="1"/>
    <row r="1291" ht="11.25" hidden="1"/>
    <row r="1292" ht="11.25" hidden="1"/>
    <row r="1293" ht="11.25" hidden="1"/>
    <row r="1294" ht="11.25" hidden="1"/>
    <row r="1295" ht="11.25" hidden="1"/>
    <row r="1296" ht="11.25" hidden="1"/>
    <row r="1297" ht="11.25" hidden="1"/>
    <row r="1298" ht="11.25" hidden="1"/>
    <row r="1299" ht="11.25" hidden="1"/>
    <row r="1300" ht="11.25" hidden="1"/>
    <row r="1301" ht="11.25" hidden="1"/>
    <row r="1302" ht="11.25" hidden="1"/>
    <row r="1303" ht="11.25" hidden="1"/>
    <row r="1304" ht="11.25" hidden="1"/>
    <row r="1305" ht="11.25" hidden="1"/>
    <row r="1306" ht="11.25" hidden="1"/>
    <row r="1307" ht="11.25" hidden="1"/>
    <row r="1308" ht="11.25" hidden="1"/>
    <row r="1309" ht="11.25" hidden="1"/>
    <row r="1310" ht="11.25" hidden="1"/>
    <row r="1311" ht="11.25" hidden="1"/>
    <row r="1312" ht="11.25" hidden="1"/>
    <row r="1313" ht="11.25" hidden="1"/>
    <row r="1314" ht="11.25" hidden="1"/>
    <row r="1315" ht="11.25" hidden="1"/>
    <row r="1316" ht="11.25" hidden="1"/>
    <row r="1317" ht="11.25" hidden="1"/>
    <row r="1318" ht="11.25" hidden="1"/>
    <row r="1319" ht="11.25" hidden="1"/>
    <row r="1320" ht="11.25" hidden="1"/>
    <row r="1321" ht="11.25" hidden="1"/>
    <row r="1322" ht="11.25" hidden="1"/>
    <row r="1323" ht="11.25" hidden="1"/>
    <row r="1324" ht="11.25" hidden="1"/>
    <row r="1325" ht="11.25" hidden="1"/>
    <row r="1326" ht="11.25" hidden="1"/>
    <row r="1327" ht="11.25" hidden="1"/>
    <row r="1328" ht="11.25" hidden="1"/>
    <row r="1329" ht="11.25" hidden="1"/>
    <row r="1330" ht="11.25" hidden="1"/>
    <row r="1331" ht="11.25" hidden="1"/>
    <row r="1332" ht="11.25" hidden="1"/>
    <row r="1333" ht="11.25" hidden="1"/>
    <row r="1334" ht="11.25" hidden="1"/>
    <row r="1335" ht="11.25" hidden="1"/>
    <row r="1336" ht="11.25" hidden="1"/>
    <row r="1337" ht="11.25" hidden="1"/>
    <row r="1338" ht="11.25" hidden="1"/>
    <row r="1339" ht="11.25" hidden="1"/>
    <row r="1340" ht="11.25" hidden="1"/>
    <row r="1341" ht="11.25" hidden="1"/>
    <row r="1342" ht="11.25" hidden="1"/>
    <row r="1343" ht="11.25" hidden="1"/>
    <row r="1344" ht="11.25" hidden="1"/>
    <row r="1345" ht="11.25" hidden="1"/>
    <row r="1346" ht="11.25" hidden="1"/>
    <row r="1347" ht="11.25" hidden="1"/>
    <row r="1348" ht="11.25" hidden="1"/>
    <row r="1349" ht="11.25" hidden="1"/>
    <row r="1350" ht="11.25" hidden="1"/>
    <row r="1351" ht="11.25" hidden="1"/>
    <row r="1352" ht="11.25" hidden="1"/>
    <row r="1353" ht="11.25" hidden="1"/>
    <row r="1354" ht="11.25" hidden="1"/>
    <row r="1355" ht="11.25" hidden="1"/>
    <row r="1356" ht="11.25" hidden="1"/>
    <row r="1357" ht="11.25" hidden="1"/>
    <row r="1358" ht="11.25" hidden="1"/>
    <row r="1359" ht="11.25" hidden="1"/>
    <row r="1360" ht="11.25" hidden="1"/>
    <row r="1361" ht="11.25" hidden="1"/>
    <row r="1362" ht="11.25" hidden="1"/>
    <row r="1363" ht="11.25" hidden="1"/>
    <row r="1364" ht="11.25" hidden="1"/>
    <row r="1365" ht="11.25" hidden="1"/>
    <row r="1366" ht="11.25" hidden="1"/>
    <row r="1367" ht="11.25" hidden="1"/>
    <row r="1368" ht="11.25" hidden="1"/>
    <row r="1369" ht="11.25" hidden="1"/>
    <row r="1370" ht="11.25" hidden="1"/>
    <row r="1371" ht="11.25" hidden="1"/>
    <row r="1372" ht="11.25" hidden="1"/>
    <row r="1373" ht="11.25" hidden="1"/>
    <row r="1374" ht="11.25" hidden="1"/>
    <row r="1375" ht="11.25" hidden="1"/>
    <row r="1376" ht="11.25" hidden="1"/>
    <row r="1377" ht="11.25" hidden="1"/>
    <row r="1378" ht="11.25" hidden="1"/>
    <row r="1379" ht="11.25" hidden="1"/>
    <row r="1380" ht="11.25" hidden="1"/>
    <row r="1381" ht="11.25" hidden="1"/>
    <row r="1382" ht="11.25" hidden="1"/>
    <row r="1383" ht="11.25" hidden="1"/>
    <row r="1384" ht="11.25" hidden="1"/>
    <row r="1385" ht="11.25" hidden="1"/>
    <row r="1386" ht="11.25" hidden="1"/>
    <row r="1387" ht="11.25" hidden="1"/>
    <row r="1388" ht="11.25" hidden="1"/>
    <row r="1389" ht="11.25" hidden="1"/>
    <row r="1390" ht="11.25" hidden="1"/>
    <row r="1391" ht="11.25" hidden="1"/>
    <row r="1392" ht="11.25" hidden="1"/>
    <row r="1393" ht="11.25" hidden="1"/>
    <row r="1394" ht="11.25" hidden="1"/>
    <row r="1395" ht="11.25" hidden="1"/>
    <row r="1396" ht="11.25" hidden="1"/>
    <row r="1397" ht="11.25" hidden="1"/>
    <row r="1398" ht="11.25" hidden="1"/>
    <row r="1399" ht="11.25" hidden="1"/>
    <row r="1400" ht="11.25" hidden="1"/>
    <row r="1401" ht="11.25" hidden="1"/>
    <row r="1402" ht="11.25" hidden="1"/>
    <row r="1403" ht="11.25" hidden="1"/>
    <row r="1404" ht="11.25" hidden="1"/>
    <row r="1405" ht="11.25" hidden="1"/>
    <row r="1406" ht="11.25" hidden="1"/>
    <row r="1407" ht="11.25" hidden="1"/>
    <row r="1408" ht="11.25" hidden="1"/>
    <row r="1409" ht="11.25" hidden="1"/>
    <row r="1410" ht="11.25" hidden="1"/>
    <row r="1411" ht="11.25" hidden="1"/>
    <row r="1412" ht="11.25" hidden="1"/>
    <row r="1413" ht="11.25" hidden="1"/>
    <row r="1414" ht="11.25" hidden="1"/>
    <row r="1415" ht="11.25" hidden="1"/>
    <row r="1416" ht="11.25" hidden="1"/>
    <row r="1417" ht="11.25" hidden="1"/>
    <row r="1418" ht="11.25" hidden="1"/>
    <row r="1419" ht="11.25" hidden="1"/>
    <row r="1420" ht="11.25" hidden="1"/>
    <row r="1421" ht="11.25" hidden="1"/>
    <row r="1422" ht="11.25" hidden="1"/>
    <row r="1423" ht="11.25" hidden="1"/>
    <row r="1424" ht="11.25" hidden="1"/>
    <row r="1425" ht="11.25" hidden="1"/>
    <row r="1426" ht="11.25" hidden="1"/>
    <row r="1427" ht="11.25" hidden="1"/>
    <row r="1428" ht="11.25" hidden="1"/>
    <row r="1429" ht="11.25" hidden="1"/>
    <row r="1430" ht="11.25" hidden="1"/>
    <row r="1431" ht="11.25" hidden="1"/>
    <row r="1432" ht="11.25" hidden="1"/>
    <row r="1433" ht="11.25" hidden="1"/>
    <row r="1434" ht="11.25" hidden="1"/>
    <row r="1435" ht="11.25" hidden="1"/>
    <row r="1436" ht="11.25" hidden="1"/>
    <row r="1437" ht="11.25" hidden="1"/>
    <row r="1438" ht="11.25" hidden="1"/>
    <row r="1439" ht="11.25" hidden="1"/>
    <row r="1440" ht="11.25" hidden="1"/>
    <row r="1441" ht="11.25" hidden="1"/>
    <row r="1442" ht="11.25" hidden="1"/>
    <row r="1443" ht="11.25" hidden="1"/>
    <row r="1444" ht="11.25" hidden="1"/>
    <row r="1445" ht="11.25" hidden="1"/>
    <row r="1446" ht="11.25" hidden="1"/>
    <row r="1447" ht="11.25" hidden="1"/>
    <row r="1448" ht="11.25" hidden="1"/>
    <row r="1449" ht="11.25" hidden="1"/>
    <row r="1450" ht="11.25" hidden="1"/>
    <row r="1451" ht="11.25" hidden="1"/>
    <row r="1452" ht="11.25" hidden="1"/>
    <row r="1453" ht="11.25" hidden="1"/>
    <row r="1454" ht="11.25" hidden="1"/>
    <row r="1455" ht="11.25" hidden="1"/>
    <row r="1456" ht="11.25" hidden="1"/>
    <row r="1457" ht="11.25" hidden="1"/>
    <row r="1458" ht="11.25" hidden="1"/>
    <row r="1459" ht="11.25" hidden="1"/>
    <row r="1460" ht="11.25" hidden="1"/>
    <row r="1461" ht="11.25" hidden="1"/>
    <row r="1462" ht="11.25" hidden="1"/>
    <row r="1463" ht="11.25" hidden="1"/>
    <row r="1464" ht="11.25" hidden="1"/>
    <row r="1465" ht="11.25" hidden="1"/>
    <row r="1466" ht="11.25" hidden="1"/>
    <row r="1467" ht="11.25" hidden="1"/>
    <row r="1468" ht="11.25" hidden="1"/>
    <row r="1469" ht="11.25" hidden="1"/>
    <row r="1470" ht="11.25" hidden="1"/>
    <row r="1471" ht="11.25" hidden="1"/>
    <row r="1472" ht="11.25" hidden="1"/>
    <row r="1473" ht="11.25" hidden="1"/>
    <row r="1474" ht="11.25" hidden="1"/>
    <row r="1475" ht="11.25" hidden="1"/>
    <row r="1476" ht="11.25" hidden="1"/>
    <row r="1477" ht="11.25" hidden="1"/>
    <row r="1478" ht="11.25" hidden="1"/>
    <row r="1479" ht="11.25" hidden="1"/>
    <row r="1480" ht="11.25" hidden="1"/>
    <row r="1481" ht="11.25" hidden="1"/>
    <row r="1482" ht="11.25" hidden="1"/>
    <row r="1483" ht="11.25" hidden="1"/>
    <row r="1484" ht="11.25" hidden="1"/>
    <row r="1485" ht="11.25" hidden="1"/>
    <row r="1486" ht="11.25" hidden="1"/>
    <row r="1487" ht="11.25" hidden="1"/>
    <row r="1488" ht="11.25" hidden="1"/>
    <row r="1489" ht="11.25" hidden="1"/>
    <row r="1490" ht="11.25" hidden="1"/>
    <row r="1491" ht="11.25" hidden="1"/>
    <row r="1492" ht="11.25" hidden="1"/>
    <row r="1493" ht="11.25" hidden="1"/>
    <row r="1494" ht="11.25" hidden="1"/>
    <row r="1495" ht="11.25" hidden="1"/>
    <row r="1496" ht="11.25" hidden="1"/>
    <row r="1497" ht="11.25" hidden="1"/>
    <row r="1498" ht="11.25" hidden="1"/>
    <row r="1499" ht="11.25" hidden="1"/>
    <row r="1500" ht="11.25" hidden="1"/>
    <row r="1501" ht="11.25" hidden="1"/>
    <row r="1502" ht="11.25" hidden="1"/>
    <row r="1503" ht="11.25" hidden="1"/>
    <row r="1504" ht="11.25" hidden="1"/>
    <row r="1505" ht="11.25" hidden="1"/>
    <row r="1506" ht="11.25" hidden="1"/>
    <row r="1507" ht="11.25" hidden="1"/>
    <row r="1508" ht="11.25" hidden="1"/>
    <row r="1509" ht="11.25" hidden="1"/>
    <row r="1510" ht="11.25" hidden="1"/>
    <row r="1511" ht="11.25" hidden="1"/>
    <row r="1512" ht="11.25" hidden="1"/>
    <row r="1513" ht="11.25" hidden="1"/>
    <row r="1514" ht="11.25" hidden="1"/>
    <row r="1515" ht="11.25" hidden="1"/>
    <row r="1516" ht="11.25" hidden="1"/>
    <row r="1517" ht="11.25" hidden="1"/>
    <row r="1518" ht="11.25" hidden="1"/>
    <row r="1519" ht="11.25" hidden="1"/>
    <row r="1520" ht="11.25" hidden="1"/>
    <row r="1521" ht="11.25" hidden="1"/>
    <row r="1522" ht="11.25" hidden="1"/>
    <row r="1523" ht="11.25" hidden="1"/>
    <row r="1524" ht="11.25" hidden="1"/>
    <row r="1525" ht="11.25" hidden="1"/>
    <row r="1526" ht="11.25" hidden="1"/>
    <row r="1527" ht="11.25" hidden="1"/>
    <row r="1528" ht="11.25" hidden="1"/>
    <row r="1529" ht="11.25" hidden="1"/>
    <row r="1530" ht="11.25" hidden="1"/>
    <row r="1531" ht="11.25" hidden="1"/>
    <row r="1532" ht="11.25" hidden="1"/>
    <row r="1533" ht="11.25" hidden="1"/>
    <row r="1534" ht="11.25" hidden="1"/>
    <row r="1535" ht="11.25" hidden="1"/>
    <row r="1536" ht="11.25" hidden="1"/>
    <row r="1537" ht="11.25" hidden="1"/>
    <row r="1538" ht="11.25" hidden="1"/>
    <row r="1539" ht="11.25" hidden="1"/>
    <row r="1540" ht="11.25" hidden="1"/>
    <row r="1541" ht="11.25" hidden="1"/>
    <row r="1542" ht="11.25" hidden="1"/>
    <row r="1543" ht="11.25" hidden="1"/>
    <row r="1544" ht="11.25" hidden="1"/>
    <row r="1545" ht="11.25" hidden="1"/>
    <row r="1546" ht="11.25" hidden="1"/>
    <row r="1547" ht="11.25" hidden="1"/>
    <row r="1548" ht="11.25" hidden="1"/>
    <row r="1549" ht="11.25" hidden="1"/>
    <row r="1550" ht="11.25" hidden="1"/>
    <row r="1551" ht="11.25" hidden="1"/>
    <row r="1552" ht="11.25" hidden="1"/>
    <row r="1553" ht="11.25" hidden="1"/>
    <row r="1554" ht="11.25" hidden="1"/>
    <row r="1555" ht="11.25" hidden="1"/>
    <row r="1556" ht="11.25" hidden="1"/>
    <row r="1557" ht="11.25" hidden="1"/>
    <row r="1558" ht="11.25" hidden="1"/>
    <row r="1559" ht="11.25" hidden="1"/>
    <row r="1560" ht="11.25" hidden="1"/>
    <row r="1561" ht="11.25" hidden="1"/>
    <row r="1562" ht="11.25" hidden="1"/>
    <row r="1563" ht="11.25" hidden="1"/>
    <row r="1564" ht="11.25" hidden="1"/>
    <row r="1565" ht="11.25" hidden="1"/>
    <row r="1566" ht="11.25" hidden="1"/>
    <row r="1567" ht="11.25" hidden="1"/>
    <row r="1568" ht="11.25" hidden="1"/>
    <row r="1569" ht="11.25" hidden="1"/>
    <row r="1570" ht="11.25" hidden="1"/>
    <row r="1571" ht="11.25" hidden="1"/>
    <row r="1572" ht="11.25" hidden="1"/>
    <row r="1573" ht="11.25" hidden="1"/>
    <row r="1574" ht="11.25" hidden="1"/>
    <row r="1575" ht="11.25" hidden="1"/>
    <row r="1576" ht="11.25" hidden="1"/>
    <row r="1577" ht="11.25" hidden="1"/>
    <row r="1578" ht="11.25" hidden="1"/>
    <row r="1579" ht="11.25" hidden="1"/>
    <row r="1580" ht="11.25" hidden="1"/>
    <row r="1581" ht="11.25" hidden="1"/>
    <row r="1582" ht="11.25" hidden="1"/>
    <row r="1583" ht="11.25" hidden="1"/>
    <row r="1584" ht="11.25" hidden="1"/>
    <row r="1585" ht="11.25" hidden="1"/>
    <row r="1586" ht="11.25" hidden="1"/>
    <row r="1587" ht="11.25" hidden="1"/>
    <row r="1588" ht="11.25" hidden="1"/>
    <row r="1589" ht="11.25" hidden="1"/>
    <row r="1590" ht="11.25" hidden="1"/>
    <row r="1591" ht="11.25" hidden="1"/>
    <row r="1592" ht="11.25" hidden="1"/>
    <row r="1593" ht="11.25" hidden="1"/>
    <row r="1594" ht="11.25" hidden="1"/>
    <row r="1595" ht="11.25" hidden="1"/>
    <row r="1596" ht="11.25" hidden="1"/>
    <row r="1597" ht="11.25" hidden="1"/>
    <row r="1598" ht="11.25" hidden="1"/>
    <row r="1599" ht="11.25" hidden="1"/>
    <row r="1600" ht="11.25" hidden="1"/>
    <row r="1601" ht="11.25" hidden="1"/>
    <row r="1602" ht="11.25" hidden="1"/>
    <row r="1603" ht="11.25" hidden="1"/>
    <row r="1604" ht="11.25" hidden="1"/>
    <row r="1605" ht="11.25" hidden="1"/>
    <row r="1606" ht="11.25" hidden="1"/>
    <row r="1607" ht="11.25" hidden="1"/>
    <row r="1608" ht="11.25" hidden="1"/>
    <row r="1609" ht="11.25" hidden="1"/>
    <row r="1610" ht="11.25" hidden="1"/>
    <row r="1611" ht="11.25" hidden="1"/>
    <row r="1612" ht="11.25" hidden="1"/>
    <row r="1613" ht="11.25" hidden="1"/>
    <row r="1614" ht="11.25" hidden="1"/>
    <row r="1615" ht="11.25" hidden="1"/>
    <row r="1616" ht="11.25" hidden="1"/>
    <row r="1617" ht="11.25" hidden="1"/>
    <row r="1618" ht="11.25" hidden="1"/>
    <row r="1619" ht="11.25" hidden="1"/>
    <row r="1620" ht="11.25" hidden="1"/>
    <row r="1621" ht="11.25" hidden="1"/>
    <row r="1622" ht="11.25" hidden="1"/>
    <row r="1623" ht="11.25" hidden="1"/>
    <row r="1624" ht="11.25" hidden="1"/>
    <row r="1625" ht="11.25" hidden="1"/>
    <row r="1626" ht="11.25" hidden="1"/>
    <row r="1627" ht="11.25" hidden="1"/>
    <row r="1628" ht="11.25" hidden="1"/>
    <row r="1629" ht="11.25" hidden="1"/>
    <row r="1630" ht="11.25" hidden="1"/>
    <row r="1631" ht="11.25" hidden="1"/>
    <row r="1632" ht="11.25" hidden="1"/>
    <row r="1633" ht="11.25" hidden="1"/>
    <row r="1634" ht="11.25" hidden="1"/>
    <row r="1635" ht="11.25" hidden="1"/>
    <row r="1636" ht="11.25" hidden="1"/>
    <row r="1637" ht="11.25" hidden="1"/>
    <row r="1638" ht="11.25" hidden="1"/>
    <row r="1639" ht="11.25" hidden="1"/>
    <row r="1640" ht="11.25" hidden="1"/>
    <row r="1641" ht="11.25" hidden="1"/>
    <row r="1642" ht="11.25" hidden="1"/>
    <row r="1643" ht="11.25" hidden="1"/>
    <row r="1644" ht="11.25" hidden="1"/>
    <row r="1645" ht="11.25" hidden="1"/>
    <row r="1646" ht="11.25" hidden="1"/>
    <row r="1647" ht="11.25" hidden="1"/>
    <row r="1648" ht="11.25" hidden="1"/>
    <row r="1649" ht="11.25" hidden="1"/>
    <row r="1650" ht="11.25" hidden="1"/>
    <row r="1651" ht="11.25" hidden="1"/>
    <row r="1652" ht="11.25" hidden="1"/>
    <row r="1653" ht="11.25" hidden="1"/>
    <row r="1654" ht="11.25" hidden="1"/>
    <row r="1655" ht="11.25" hidden="1"/>
    <row r="1656" ht="11.25" hidden="1"/>
    <row r="1657" ht="11.25" hidden="1"/>
    <row r="1658" ht="11.25" hidden="1"/>
    <row r="1659" ht="11.25" hidden="1"/>
    <row r="1660" ht="11.25" hidden="1"/>
    <row r="1661" ht="11.25" hidden="1"/>
    <row r="1662" ht="11.25" hidden="1"/>
    <row r="1663" ht="11.25" hidden="1"/>
    <row r="1664" ht="11.25" hidden="1"/>
    <row r="1665" ht="11.25" hidden="1"/>
    <row r="1666" ht="11.25" hidden="1"/>
    <row r="1667" ht="11.25" hidden="1"/>
    <row r="1668" ht="11.25" hidden="1"/>
    <row r="1669" ht="11.25" hidden="1"/>
    <row r="1670" ht="11.25" hidden="1"/>
    <row r="1671" ht="11.25" hidden="1"/>
    <row r="1672" ht="11.25" hidden="1"/>
    <row r="1673" ht="11.25" hidden="1"/>
    <row r="1674" ht="11.25" hidden="1"/>
    <row r="1675" ht="11.25" hidden="1"/>
    <row r="1676" ht="11.25" hidden="1"/>
    <row r="1677" ht="11.25" hidden="1"/>
    <row r="1678" ht="11.25" hidden="1"/>
    <row r="1679" ht="11.25" hidden="1"/>
    <row r="1680" ht="11.25" hidden="1"/>
    <row r="1681" ht="11.25" hidden="1"/>
    <row r="1682" ht="11.25" hidden="1"/>
    <row r="1683" ht="11.25" hidden="1"/>
    <row r="1684" ht="11.25" hidden="1"/>
    <row r="1685" ht="11.25" hidden="1"/>
    <row r="1686" ht="11.25" hidden="1"/>
    <row r="1687" ht="11.25" hidden="1"/>
    <row r="1688" ht="11.25" hidden="1"/>
    <row r="1689" ht="11.25" hidden="1"/>
    <row r="1690" ht="11.25" hidden="1"/>
    <row r="1691" ht="11.25" hidden="1"/>
    <row r="1692" ht="11.25" hidden="1"/>
    <row r="1693" ht="11.25" hidden="1"/>
    <row r="1694" ht="11.25" hidden="1"/>
    <row r="1695" ht="11.25" hidden="1"/>
    <row r="1696" ht="11.25" hidden="1"/>
    <row r="1697" ht="11.25" hidden="1"/>
    <row r="1698" ht="11.25" hidden="1"/>
    <row r="1699" ht="11.25" hidden="1"/>
    <row r="1700" ht="11.25" hidden="1"/>
    <row r="1701" ht="11.25" hidden="1"/>
    <row r="1702" ht="11.25" hidden="1"/>
    <row r="1703" ht="11.25" hidden="1"/>
    <row r="1704" ht="11.25" hidden="1"/>
    <row r="1705" ht="11.25" hidden="1"/>
    <row r="1706" ht="11.25" hidden="1"/>
    <row r="1707" ht="11.25" hidden="1"/>
    <row r="1708" ht="11.25" hidden="1"/>
    <row r="1709" ht="11.25" hidden="1"/>
    <row r="1710" ht="11.25" hidden="1"/>
    <row r="1711" ht="11.25" hidden="1"/>
    <row r="1712" ht="11.25" hidden="1"/>
    <row r="1713" ht="11.25" hidden="1"/>
    <row r="1714" ht="11.25" hidden="1"/>
    <row r="1715" ht="11.25" hidden="1"/>
    <row r="1716" ht="11.25" hidden="1"/>
    <row r="1717" ht="11.25" hidden="1"/>
    <row r="1718" ht="11.25" hidden="1"/>
    <row r="1719" ht="11.25" hidden="1"/>
    <row r="1720" ht="11.25" hidden="1"/>
    <row r="1721" ht="11.25" hidden="1"/>
    <row r="1722" ht="11.25" hidden="1"/>
    <row r="1723" ht="11.25" hidden="1"/>
    <row r="1724" ht="11.25" hidden="1"/>
    <row r="1725" ht="11.25" hidden="1"/>
    <row r="1726" ht="11.25" hidden="1"/>
    <row r="1727" ht="11.25" hidden="1"/>
    <row r="1728" ht="11.25" hidden="1"/>
    <row r="1729" ht="11.25" hidden="1"/>
    <row r="1730" ht="11.25" hidden="1"/>
    <row r="1731" ht="11.25" hidden="1"/>
    <row r="1732" ht="11.25" hidden="1"/>
    <row r="1733" ht="11.25" hidden="1"/>
    <row r="1734" ht="11.25" hidden="1"/>
    <row r="1735" ht="11.25" hidden="1"/>
    <row r="1736" ht="11.25" hidden="1"/>
    <row r="1737" ht="11.25" hidden="1"/>
    <row r="1738" ht="11.25" hidden="1"/>
    <row r="1739" ht="11.25" hidden="1"/>
    <row r="1740" ht="11.25" hidden="1"/>
    <row r="1741" ht="11.25" hidden="1"/>
    <row r="1742" ht="11.25" hidden="1"/>
    <row r="1743" ht="11.25" hidden="1"/>
    <row r="1744" ht="11.25" hidden="1"/>
    <row r="1745" ht="11.25" hidden="1"/>
    <row r="1746" ht="11.25" hidden="1"/>
    <row r="1747" ht="11.25" hidden="1"/>
    <row r="1748" ht="11.25" hidden="1"/>
    <row r="1749" ht="11.25" hidden="1"/>
    <row r="1750" ht="11.25" hidden="1"/>
    <row r="1751" ht="11.25" hidden="1"/>
    <row r="1752" ht="11.25" hidden="1"/>
    <row r="1753" ht="11.25" hidden="1"/>
    <row r="1754" ht="11.25" hidden="1"/>
    <row r="1755" ht="11.25" hidden="1"/>
    <row r="1756" ht="11.25" hidden="1"/>
    <row r="1757" ht="11.25" hidden="1"/>
    <row r="1758" ht="11.25" hidden="1"/>
    <row r="1759" ht="11.25" hidden="1"/>
    <row r="1760" ht="11.25" hidden="1"/>
    <row r="1761" ht="11.25" hidden="1"/>
    <row r="1762" ht="11.25" hidden="1"/>
    <row r="1763" ht="11.25" hidden="1"/>
    <row r="1764" ht="11.25" hidden="1"/>
    <row r="1765" ht="11.25" hidden="1"/>
    <row r="1766" ht="11.25" hidden="1"/>
    <row r="1767" ht="11.25" hidden="1"/>
    <row r="1768" ht="11.25" hidden="1"/>
    <row r="1769" ht="11.25" hidden="1"/>
    <row r="1770" ht="11.25" hidden="1"/>
    <row r="1771" ht="11.25" hidden="1"/>
    <row r="1772" ht="11.25" hidden="1"/>
    <row r="1773" ht="11.25" hidden="1"/>
    <row r="1774" ht="11.25" hidden="1"/>
    <row r="1775" ht="11.25" hidden="1"/>
    <row r="1776" ht="11.25" hidden="1"/>
    <row r="1777" ht="11.25" hidden="1"/>
    <row r="1778" ht="11.25" hidden="1"/>
    <row r="1779" ht="11.25" hidden="1"/>
    <row r="1780" ht="11.25" hidden="1"/>
    <row r="1781" ht="11.25" hidden="1"/>
    <row r="1782" ht="11.25" hidden="1"/>
    <row r="1783" ht="11.25" hidden="1"/>
    <row r="1784" ht="11.25" hidden="1"/>
    <row r="1785" ht="11.25" hidden="1"/>
    <row r="1786" ht="11.25" hidden="1"/>
    <row r="1787" ht="11.25" hidden="1"/>
    <row r="1788" ht="11.25" hidden="1"/>
    <row r="1789" ht="11.25" hidden="1"/>
    <row r="1790" ht="11.25" hidden="1"/>
    <row r="1791" ht="11.25" hidden="1"/>
    <row r="1792" ht="11.25" hidden="1"/>
    <row r="1793" ht="11.25" hidden="1"/>
    <row r="1794" ht="11.25" hidden="1"/>
    <row r="1795" ht="11.25" hidden="1"/>
    <row r="1796" ht="11.25" hidden="1"/>
    <row r="1797" ht="11.25" hidden="1"/>
    <row r="1798" ht="11.25" hidden="1"/>
    <row r="1799" ht="11.25" hidden="1"/>
    <row r="1800" ht="11.25" hidden="1"/>
    <row r="1801" ht="11.25" hidden="1"/>
    <row r="1802" ht="11.25" hidden="1"/>
    <row r="1803" ht="11.25" hidden="1"/>
    <row r="1804" ht="11.25" hidden="1"/>
    <row r="1805" ht="11.25" hidden="1"/>
    <row r="1806" ht="11.25" hidden="1"/>
    <row r="1807" ht="11.25" hidden="1"/>
    <row r="1808" ht="11.25" hidden="1"/>
    <row r="1809" ht="11.25" hidden="1"/>
    <row r="1810" ht="11.25" hidden="1"/>
    <row r="1811" ht="11.25" hidden="1"/>
    <row r="1812" ht="11.25" hidden="1"/>
    <row r="1813" ht="11.25" hidden="1"/>
    <row r="1814" ht="11.25" hidden="1"/>
    <row r="1815" ht="11.25" hidden="1"/>
    <row r="1816" ht="11.25" hidden="1"/>
    <row r="1817" ht="11.25" hidden="1"/>
    <row r="1818" ht="11.25" hidden="1"/>
    <row r="1819" ht="11.25" hidden="1"/>
    <row r="1820" ht="11.25" hidden="1"/>
    <row r="1821" ht="11.25" hidden="1"/>
    <row r="1822" ht="11.25" hidden="1"/>
    <row r="1823" ht="11.25" hidden="1"/>
    <row r="1824" ht="11.25" hidden="1"/>
    <row r="1825" ht="11.25" hidden="1"/>
    <row r="1826" ht="11.25" hidden="1"/>
    <row r="1827" ht="11.25" hidden="1"/>
    <row r="1828" ht="11.25" hidden="1"/>
    <row r="1829" ht="11.25" hidden="1"/>
    <row r="1830" ht="11.25" hidden="1"/>
    <row r="1831" ht="11.25" hidden="1"/>
    <row r="1832" ht="11.25" hidden="1"/>
    <row r="1833" ht="11.25" hidden="1"/>
    <row r="1834" ht="11.25" hidden="1"/>
    <row r="1835" ht="11.25" hidden="1"/>
    <row r="1836" ht="11.25" hidden="1"/>
    <row r="1837" ht="11.25" hidden="1"/>
    <row r="1838" ht="11.25" hidden="1"/>
    <row r="1839" ht="11.25" hidden="1"/>
    <row r="1840" ht="11.25" hidden="1"/>
    <row r="1841" ht="11.25" hidden="1"/>
    <row r="1842" ht="11.25" hidden="1"/>
    <row r="1843" ht="11.25" hidden="1"/>
    <row r="1844" ht="11.25" hidden="1"/>
    <row r="1845" ht="11.25" hidden="1"/>
    <row r="1846" ht="11.25" hidden="1"/>
    <row r="1847" ht="11.25" hidden="1"/>
    <row r="1848" ht="11.25" hidden="1"/>
    <row r="1849" ht="11.25" hidden="1"/>
    <row r="1850" ht="11.25" hidden="1"/>
    <row r="1851" ht="11.25" hidden="1"/>
    <row r="1852" ht="11.25" hidden="1"/>
    <row r="1853" ht="11.25" hidden="1"/>
    <row r="1854" ht="11.25" hidden="1"/>
    <row r="1855" ht="11.25" hidden="1"/>
    <row r="1856" ht="11.25" hidden="1"/>
    <row r="1857" ht="11.25" hidden="1"/>
    <row r="1858" ht="11.25" hidden="1"/>
    <row r="1859" ht="11.25" hidden="1"/>
    <row r="1860" ht="11.25" hidden="1"/>
    <row r="1861" ht="11.25" hidden="1"/>
    <row r="1862" ht="11.25" hidden="1"/>
    <row r="1863" ht="11.25" hidden="1"/>
    <row r="1864" ht="11.25" hidden="1"/>
    <row r="1865" ht="11.25" hidden="1"/>
    <row r="1866" ht="11.25" hidden="1"/>
    <row r="1867" ht="11.25" hidden="1"/>
    <row r="1868" ht="11.25" hidden="1"/>
    <row r="1869" ht="11.25" hidden="1"/>
    <row r="1870" ht="11.25" hidden="1"/>
    <row r="1871" ht="11.25" hidden="1"/>
    <row r="1872" ht="11.25" hidden="1"/>
    <row r="1873" ht="11.25" hidden="1"/>
    <row r="1874" ht="11.25" hidden="1"/>
    <row r="1875" ht="11.25" hidden="1"/>
    <row r="1876" ht="11.25" hidden="1"/>
    <row r="1877" ht="11.25" hidden="1"/>
    <row r="1878" ht="11.25" hidden="1"/>
    <row r="1879" ht="11.25" hidden="1"/>
    <row r="1880" ht="11.25" hidden="1"/>
    <row r="1881" ht="11.25" hidden="1"/>
    <row r="1882" ht="11.25" hidden="1"/>
    <row r="1883" ht="11.25" hidden="1"/>
    <row r="1884" ht="11.25" hidden="1"/>
    <row r="1885" ht="11.25" hidden="1"/>
    <row r="1886" ht="11.25" hidden="1"/>
    <row r="1887" ht="11.25" hidden="1"/>
    <row r="1888" ht="11.25" hidden="1"/>
    <row r="1889" ht="11.25" hidden="1"/>
    <row r="1890" ht="11.25" hidden="1"/>
    <row r="1891" ht="11.25" hidden="1"/>
    <row r="1892" ht="11.25" hidden="1"/>
    <row r="1893" ht="11.25" hidden="1"/>
    <row r="1894" ht="11.25" hidden="1"/>
    <row r="1895" ht="11.25" hidden="1"/>
    <row r="1896" ht="11.25" hidden="1"/>
    <row r="1897" ht="11.25" hidden="1"/>
    <row r="1898" ht="11.25" hidden="1"/>
    <row r="1899" ht="11.25" hidden="1"/>
    <row r="1900" ht="11.25" hidden="1"/>
    <row r="1901" ht="11.25" hidden="1"/>
    <row r="1902" ht="11.25" hidden="1"/>
    <row r="1903" ht="11.25" hidden="1"/>
    <row r="1904" ht="11.25" hidden="1"/>
    <row r="1905" ht="11.25" hidden="1"/>
    <row r="1906" ht="11.25" hidden="1"/>
    <row r="1907" ht="11.25" hidden="1"/>
    <row r="1908" ht="11.25" hidden="1"/>
    <row r="1909" ht="11.25" hidden="1"/>
    <row r="1910" ht="11.25" hidden="1"/>
    <row r="1911" ht="11.25" hidden="1"/>
    <row r="1912" ht="11.25" hidden="1"/>
    <row r="1913" ht="11.25" hidden="1"/>
    <row r="1914" ht="11.25" hidden="1"/>
    <row r="1915" ht="11.25" hidden="1"/>
    <row r="1916" ht="11.25" hidden="1"/>
    <row r="1917" ht="11.25" hidden="1"/>
    <row r="1918" ht="11.25" hidden="1"/>
    <row r="1919" ht="11.25" hidden="1"/>
    <row r="1920" ht="11.25" hidden="1"/>
    <row r="1921" ht="11.25" hidden="1"/>
    <row r="1922" ht="11.25" hidden="1"/>
    <row r="1923" ht="11.25" hidden="1"/>
    <row r="1924" ht="11.25" hidden="1"/>
    <row r="1925" ht="11.25" hidden="1"/>
    <row r="1926" ht="11.25" hidden="1"/>
    <row r="1927" ht="11.25" hidden="1"/>
    <row r="1928" ht="11.25" hidden="1"/>
    <row r="1929" ht="11.25" hidden="1"/>
    <row r="1930" ht="11.25" hidden="1"/>
    <row r="1931" ht="11.25" hidden="1"/>
    <row r="1932" ht="11.25" hidden="1"/>
    <row r="1933" ht="11.25" hidden="1"/>
    <row r="1934" ht="11.25" hidden="1"/>
    <row r="1935" ht="11.25" hidden="1"/>
    <row r="1936" ht="11.25" hidden="1"/>
    <row r="1937" ht="11.25" hidden="1"/>
    <row r="1938" ht="11.25" hidden="1"/>
    <row r="1939" ht="11.25" hidden="1"/>
    <row r="1940" ht="11.25" hidden="1"/>
    <row r="1941" ht="11.25" hidden="1"/>
    <row r="1942" ht="11.25" hidden="1"/>
    <row r="1943" ht="11.25" hidden="1"/>
    <row r="1944" ht="11.25" hidden="1"/>
    <row r="1945" ht="11.25" hidden="1"/>
    <row r="1946" ht="11.25" hidden="1"/>
    <row r="1947" ht="11.25" hidden="1"/>
    <row r="1948" ht="11.25" hidden="1"/>
    <row r="1949" ht="11.25" hidden="1"/>
    <row r="1950" ht="11.25" hidden="1"/>
    <row r="1951" ht="11.25" hidden="1"/>
    <row r="1952" ht="11.25" hidden="1"/>
    <row r="1953" ht="11.25" hidden="1"/>
    <row r="1954" ht="11.25" hidden="1"/>
    <row r="1955" ht="11.25" hidden="1"/>
    <row r="1956" ht="11.25" hidden="1"/>
    <row r="1957" ht="11.25" hidden="1"/>
    <row r="1958" ht="11.25" hidden="1"/>
    <row r="1959" ht="11.25" hidden="1"/>
    <row r="1960" ht="11.25" hidden="1"/>
    <row r="1961" ht="11.25" hidden="1"/>
    <row r="1962" ht="11.25" hidden="1"/>
    <row r="1963" ht="11.25" hidden="1"/>
    <row r="1964" ht="11.25" hidden="1"/>
    <row r="1965" ht="11.25" hidden="1"/>
    <row r="1966" ht="11.25" hidden="1"/>
    <row r="1967" ht="11.25" hidden="1"/>
    <row r="1968" ht="11.25" hidden="1"/>
    <row r="1969" ht="11.25" hidden="1"/>
    <row r="1970" ht="11.25" hidden="1"/>
    <row r="1971" ht="11.25" hidden="1"/>
    <row r="1972" ht="11.25" hidden="1"/>
    <row r="1973" ht="11.25" hidden="1"/>
    <row r="1974" ht="11.25" hidden="1"/>
    <row r="1975" ht="11.25" hidden="1"/>
    <row r="1976" ht="11.25" hidden="1"/>
    <row r="1977" ht="11.25" hidden="1"/>
    <row r="1978" ht="11.25" hidden="1"/>
    <row r="1979" ht="11.25" hidden="1"/>
    <row r="1980" ht="11.25" hidden="1"/>
    <row r="1981" ht="11.25" hidden="1"/>
    <row r="1982" ht="11.25" hidden="1"/>
    <row r="1983" ht="11.25" hidden="1"/>
    <row r="1984" ht="11.25" hidden="1"/>
    <row r="1985" ht="11.25" hidden="1"/>
    <row r="1986" ht="11.25" hidden="1"/>
    <row r="1987" ht="11.25" hidden="1"/>
    <row r="1988" ht="11.25" hidden="1"/>
    <row r="1989" ht="11.25" hidden="1"/>
    <row r="1990" ht="11.25" hidden="1"/>
    <row r="1991" ht="11.25" hidden="1"/>
    <row r="1992" ht="11.25" hidden="1"/>
    <row r="1993" ht="11.25" hidden="1"/>
    <row r="1994" ht="11.25" hidden="1"/>
    <row r="1995" ht="11.25" hidden="1"/>
    <row r="1996" ht="11.25" hidden="1"/>
    <row r="1997" ht="11.25" hidden="1"/>
    <row r="1998" ht="11.25" hidden="1"/>
    <row r="1999" ht="11.25" hidden="1"/>
    <row r="2000" ht="11.25" hidden="1"/>
    <row r="2001" ht="11.25" hidden="1"/>
    <row r="2002" ht="11.25" hidden="1"/>
    <row r="2003" ht="11.25" hidden="1"/>
    <row r="2004" ht="11.25" hidden="1"/>
    <row r="2005" ht="11.25" hidden="1"/>
    <row r="2006" ht="11.25" hidden="1"/>
    <row r="2007" ht="11.25" hidden="1"/>
    <row r="2008" ht="11.25" hidden="1"/>
    <row r="2009" ht="11.25" hidden="1"/>
    <row r="2010" ht="11.25" hidden="1"/>
    <row r="2011" ht="11.25" hidden="1"/>
    <row r="2012" ht="11.25" hidden="1"/>
    <row r="2013" ht="11.25" hidden="1"/>
    <row r="2014" ht="11.25" hidden="1"/>
    <row r="2015" ht="11.25" hidden="1"/>
    <row r="2016" ht="11.25" hidden="1"/>
    <row r="2017" ht="11.25" hidden="1"/>
    <row r="2018" ht="11.25" hidden="1"/>
    <row r="2019" ht="11.25" hidden="1"/>
    <row r="2020" ht="11.25" hidden="1"/>
    <row r="2021" ht="11.25" hidden="1"/>
    <row r="2022" ht="11.25" hidden="1"/>
    <row r="2023" ht="11.25" hidden="1"/>
    <row r="2024" ht="11.25" hidden="1"/>
    <row r="2025" ht="11.25" hidden="1"/>
    <row r="2026" ht="11.25" hidden="1"/>
    <row r="2027" ht="11.25" hidden="1"/>
    <row r="2028" ht="11.25" hidden="1"/>
    <row r="2029" ht="11.25" hidden="1"/>
    <row r="2030" ht="11.25" hidden="1"/>
    <row r="2031" ht="11.25" hidden="1"/>
    <row r="2032" ht="11.25" hidden="1"/>
    <row r="2033" ht="11.25" hidden="1"/>
    <row r="2034" ht="11.25" hidden="1"/>
    <row r="2035" ht="11.25" hidden="1"/>
    <row r="2036" ht="11.25" hidden="1"/>
    <row r="2037" ht="11.25" hidden="1"/>
    <row r="2038" ht="11.25" hidden="1"/>
    <row r="2039" ht="11.25" hidden="1"/>
    <row r="2040" ht="11.25" hidden="1"/>
    <row r="2041" ht="11.25" hidden="1"/>
    <row r="2042" ht="11.25" hidden="1"/>
    <row r="2043" ht="11.25" hidden="1"/>
    <row r="2044" ht="11.25" hidden="1"/>
    <row r="2045" ht="11.25" hidden="1"/>
    <row r="2046" ht="11.25" hidden="1"/>
    <row r="2047" ht="11.25" hidden="1"/>
    <row r="2048" ht="11.25" hidden="1"/>
    <row r="2049" ht="11.25" hidden="1"/>
    <row r="2050" ht="11.25" hidden="1"/>
    <row r="2051" ht="11.25" hidden="1"/>
    <row r="2052" ht="11.25" hidden="1"/>
    <row r="2053" ht="11.25" hidden="1"/>
    <row r="2054" ht="11.25" hidden="1"/>
    <row r="2055" ht="11.25" hidden="1"/>
    <row r="2056" ht="11.25" hidden="1"/>
    <row r="2057" ht="11.25" hidden="1"/>
    <row r="2058" ht="11.25" hidden="1"/>
    <row r="2059" ht="11.25" hidden="1"/>
    <row r="2060" ht="11.25" hidden="1"/>
    <row r="2061" ht="11.25" hidden="1"/>
    <row r="2062" ht="11.25" hidden="1"/>
    <row r="2063" ht="11.25" hidden="1"/>
    <row r="2064" ht="11.25" hidden="1"/>
    <row r="2065" ht="11.25" hidden="1"/>
    <row r="2066" ht="11.25" hidden="1"/>
    <row r="2067" ht="11.25" hidden="1"/>
    <row r="2068" ht="11.25" hidden="1"/>
    <row r="2069" ht="11.25" hidden="1"/>
    <row r="2070" ht="11.25" hidden="1"/>
    <row r="2071" ht="11.25" hidden="1"/>
    <row r="2072" ht="11.25" hidden="1"/>
    <row r="2073" ht="11.25" hidden="1"/>
    <row r="2074" ht="11.25" hidden="1"/>
    <row r="2075" ht="11.25" hidden="1"/>
    <row r="2076" ht="11.25" hidden="1"/>
    <row r="2077" ht="11.25" hidden="1"/>
    <row r="2078" ht="11.25" hidden="1"/>
    <row r="2079" ht="11.25" hidden="1"/>
    <row r="2080" ht="11.25" hidden="1"/>
    <row r="2081" ht="11.25" hidden="1"/>
    <row r="2082" ht="11.25" hidden="1"/>
    <row r="2083" ht="11.25" hidden="1"/>
    <row r="2084" ht="11.25" hidden="1"/>
    <row r="2085" ht="11.25" hidden="1"/>
    <row r="2086" ht="11.25" hidden="1"/>
    <row r="2087" ht="11.25" hidden="1"/>
    <row r="2088" ht="11.25" hidden="1"/>
    <row r="2089" ht="11.25" hidden="1"/>
    <row r="2090" ht="11.25" hidden="1"/>
    <row r="2091" ht="11.25" hidden="1"/>
    <row r="2092" ht="11.25" hidden="1"/>
    <row r="2093" ht="11.25" hidden="1"/>
    <row r="2094" ht="11.25" hidden="1"/>
    <row r="2095" ht="11.25" hidden="1"/>
    <row r="2096" ht="11.25" hidden="1"/>
    <row r="2097" ht="11.25" hidden="1"/>
    <row r="2098" ht="11.25" hidden="1"/>
    <row r="2099" ht="11.25" hidden="1"/>
    <row r="2100" ht="11.25" hidden="1"/>
    <row r="2101" ht="11.25" hidden="1"/>
    <row r="2102" ht="11.25" hidden="1"/>
    <row r="2103" ht="11.25" hidden="1"/>
    <row r="2104" ht="11.25" hidden="1"/>
    <row r="2105" ht="11.25" hidden="1"/>
    <row r="2106" ht="11.25" hidden="1"/>
    <row r="2107" ht="11.25" hidden="1"/>
    <row r="2108" ht="11.25" hidden="1"/>
    <row r="2109" ht="11.25" hidden="1"/>
    <row r="2110" ht="11.25" hidden="1"/>
    <row r="2111" ht="11.25" hidden="1"/>
    <row r="2112" ht="11.25" hidden="1"/>
    <row r="2113" ht="11.25" hidden="1"/>
    <row r="2114" ht="11.25" hidden="1"/>
    <row r="2115" ht="11.25" hidden="1"/>
    <row r="2116" ht="11.25" hidden="1"/>
    <row r="2117" ht="11.25" hidden="1"/>
    <row r="2118" ht="11.25" hidden="1"/>
    <row r="2119" ht="11.25" hidden="1"/>
    <row r="2120" ht="11.25" hidden="1"/>
    <row r="2121" ht="11.25" hidden="1"/>
    <row r="2122" ht="11.25" hidden="1"/>
    <row r="2123" ht="11.25" hidden="1"/>
    <row r="2124" ht="11.25" hidden="1"/>
    <row r="2125" ht="11.25" hidden="1"/>
    <row r="2126" ht="11.25" hidden="1"/>
    <row r="2127" ht="11.25" hidden="1"/>
    <row r="2128" ht="11.25" hidden="1"/>
    <row r="2129" ht="11.25" hidden="1"/>
    <row r="2130" ht="11.25" hidden="1"/>
    <row r="2131" ht="11.25" hidden="1"/>
    <row r="2132" ht="11.25" hidden="1"/>
    <row r="2133" ht="11.25" hidden="1"/>
    <row r="2134" ht="11.25" hidden="1"/>
    <row r="2135" ht="11.25" hidden="1"/>
    <row r="2136" ht="11.25" hidden="1"/>
    <row r="2137" ht="11.25" hidden="1"/>
    <row r="2138" ht="11.25" hidden="1"/>
    <row r="2139" ht="11.25" hidden="1"/>
    <row r="2140" ht="11.25" hidden="1"/>
    <row r="2141" ht="11.25" hidden="1"/>
    <row r="2142" ht="11.25" hidden="1"/>
    <row r="2143" ht="11.25" hidden="1"/>
    <row r="2144" ht="11.25" hidden="1"/>
    <row r="2145" ht="11.25" hidden="1"/>
    <row r="2146" ht="11.25" hidden="1"/>
    <row r="2147" ht="11.25" hidden="1"/>
    <row r="2148" ht="11.25" hidden="1"/>
    <row r="2149" ht="11.25" hidden="1"/>
    <row r="2150" ht="11.25" hidden="1"/>
    <row r="2151" ht="11.25" hidden="1"/>
    <row r="2152" ht="11.25" hidden="1"/>
    <row r="2153" ht="11.25" hidden="1"/>
    <row r="2154" ht="11.25" hidden="1"/>
    <row r="2155" ht="11.25" hidden="1"/>
    <row r="2156" ht="11.25" hidden="1"/>
    <row r="2157" ht="11.25" hidden="1"/>
    <row r="2158" ht="11.25" hidden="1"/>
    <row r="2159" ht="11.25" hidden="1"/>
    <row r="2160" ht="11.25" hidden="1"/>
    <row r="2161" ht="11.25" hidden="1"/>
    <row r="2162" ht="11.25" hidden="1"/>
    <row r="2163" ht="11.25" hidden="1"/>
    <row r="2164" ht="11.25" hidden="1"/>
    <row r="2165" ht="11.25" hidden="1"/>
    <row r="2166" ht="11.25" hidden="1"/>
    <row r="2167" ht="11.25" hidden="1"/>
    <row r="2168" ht="11.25" hidden="1"/>
    <row r="2169" ht="11.25" hidden="1"/>
    <row r="2170" ht="11.25" hidden="1"/>
    <row r="2171" ht="11.25" hidden="1"/>
    <row r="2172" ht="11.25" hidden="1"/>
    <row r="2173" ht="11.25" hidden="1"/>
    <row r="2174" ht="11.25" hidden="1"/>
    <row r="2175" ht="11.25" hidden="1"/>
    <row r="2176" ht="11.25" hidden="1"/>
    <row r="2177" ht="11.25" hidden="1"/>
    <row r="2178" ht="11.25" hidden="1"/>
    <row r="2179" ht="11.25" hidden="1"/>
    <row r="2180" ht="11.25" hidden="1"/>
    <row r="2181" ht="11.25" hidden="1"/>
    <row r="2182" ht="11.25" hidden="1"/>
    <row r="2183" ht="11.25" hidden="1"/>
    <row r="2184" ht="11.25" hidden="1"/>
    <row r="2185" ht="11.25" hidden="1"/>
    <row r="2186" ht="11.25" hidden="1"/>
    <row r="2187" ht="11.25" hidden="1"/>
    <row r="2188" ht="11.25" hidden="1"/>
    <row r="2189" ht="11.25" hidden="1"/>
    <row r="2190" ht="11.25" hidden="1"/>
    <row r="2191" ht="11.25" hidden="1"/>
    <row r="2192" ht="11.25" hidden="1"/>
    <row r="2193" ht="11.25" hidden="1"/>
    <row r="2194" ht="11.25" hidden="1"/>
    <row r="2195" ht="11.25" hidden="1"/>
    <row r="2196" ht="11.25" hidden="1"/>
    <row r="2197" ht="11.25" hidden="1"/>
    <row r="2198" ht="11.25" hidden="1"/>
    <row r="2199" ht="11.25" hidden="1"/>
    <row r="2200" ht="11.25" hidden="1"/>
    <row r="2201" ht="11.25" hidden="1"/>
    <row r="2202" ht="11.25" hidden="1"/>
    <row r="2203" ht="11.25" hidden="1"/>
    <row r="2204" ht="11.25" hidden="1"/>
    <row r="2205" ht="11.25" hidden="1"/>
    <row r="2206" ht="11.25" hidden="1"/>
    <row r="2207" ht="11.25" hidden="1"/>
    <row r="2208" ht="11.25" hidden="1"/>
    <row r="2209" ht="11.25" hidden="1"/>
    <row r="2210" ht="11.25" hidden="1"/>
    <row r="2211" ht="11.25" hidden="1"/>
    <row r="2212" ht="11.25" hidden="1"/>
    <row r="2213" ht="11.25" hidden="1"/>
    <row r="2214" ht="11.25" hidden="1"/>
    <row r="2215" ht="11.25" hidden="1"/>
    <row r="2216" ht="11.25" hidden="1"/>
    <row r="2217" ht="11.25" hidden="1"/>
    <row r="2218" ht="11.25" hidden="1"/>
    <row r="2219" ht="11.25" hidden="1"/>
    <row r="2220" ht="11.25" hidden="1"/>
    <row r="2221" ht="11.25" hidden="1"/>
    <row r="2222" ht="11.25" hidden="1"/>
    <row r="2223" ht="11.25" hidden="1"/>
    <row r="2224" ht="11.25" hidden="1"/>
    <row r="2225" ht="11.25" hidden="1"/>
    <row r="2226" ht="11.25" hidden="1"/>
    <row r="2227" ht="11.25" hidden="1"/>
    <row r="2228" ht="11.25" hidden="1"/>
    <row r="2229" ht="11.25" hidden="1"/>
    <row r="2230" ht="11.25" hidden="1"/>
    <row r="2231" ht="11.25" hidden="1"/>
    <row r="2232" ht="11.25" hidden="1"/>
    <row r="2233" ht="11.25" hidden="1"/>
    <row r="2234" ht="11.25" hidden="1"/>
    <row r="2235" ht="11.25" hidden="1"/>
    <row r="2236" ht="11.25" hidden="1"/>
    <row r="2237" ht="11.25" hidden="1"/>
    <row r="2238" ht="11.25" hidden="1"/>
    <row r="2239" ht="11.25" hidden="1"/>
    <row r="2240" ht="11.25" hidden="1"/>
    <row r="2241" ht="11.25" hidden="1"/>
    <row r="2242" ht="11.25" hidden="1"/>
    <row r="2243" ht="11.25" hidden="1"/>
    <row r="2244" ht="11.25" hidden="1"/>
    <row r="2245" ht="11.25" hidden="1"/>
    <row r="2246" ht="11.25" hidden="1"/>
    <row r="2247" ht="11.25" hidden="1"/>
    <row r="2248" ht="11.25" hidden="1"/>
    <row r="2249" ht="11.25" hidden="1"/>
    <row r="2250" ht="11.25" hidden="1"/>
    <row r="2251" ht="11.25" hidden="1"/>
    <row r="2252" ht="11.25" hidden="1"/>
    <row r="2253" ht="11.25" hidden="1"/>
    <row r="2254" ht="11.25" hidden="1"/>
    <row r="2255" ht="11.25" hidden="1"/>
    <row r="2256" ht="11.25" hidden="1"/>
    <row r="2257" ht="11.25" hidden="1"/>
    <row r="2258" ht="11.25" hidden="1"/>
    <row r="2259" ht="11.25" hidden="1"/>
    <row r="2260" ht="11.25" hidden="1"/>
    <row r="2261" ht="11.25" hidden="1"/>
    <row r="2262" ht="11.25" hidden="1"/>
    <row r="2263" ht="11.25" hidden="1"/>
    <row r="2264" ht="11.25" hidden="1"/>
    <row r="2265" ht="11.25" hidden="1"/>
    <row r="2266" ht="11.25" hidden="1"/>
    <row r="2267" ht="11.25" hidden="1"/>
    <row r="2268" ht="11.25" hidden="1"/>
    <row r="2269" ht="11.25" hidden="1"/>
    <row r="2270" ht="11.25" hidden="1"/>
    <row r="2271" ht="11.25" hidden="1"/>
    <row r="2272" ht="11.25" hidden="1"/>
    <row r="2273" ht="11.25" hidden="1"/>
    <row r="2274" ht="11.25" hidden="1"/>
    <row r="2275" ht="11.25" hidden="1"/>
    <row r="2276" ht="11.25" hidden="1"/>
    <row r="2277" ht="11.25" hidden="1"/>
    <row r="2278" ht="11.25" hidden="1"/>
    <row r="2279" ht="11.25" hidden="1"/>
    <row r="2280" ht="11.25" hidden="1"/>
    <row r="2281" ht="11.25" hidden="1"/>
    <row r="2282" ht="11.25" hidden="1"/>
    <row r="2283" ht="11.25" hidden="1"/>
    <row r="2284" ht="11.25" hidden="1"/>
    <row r="2285" ht="11.25" hidden="1"/>
    <row r="2286" ht="11.25" hidden="1"/>
    <row r="2287" ht="11.25" hidden="1"/>
    <row r="2288" ht="11.25" hidden="1"/>
    <row r="2289" ht="11.25" hidden="1"/>
    <row r="2290" ht="11.25" hidden="1"/>
    <row r="2291" ht="11.25" hidden="1"/>
    <row r="2292" ht="11.25" hidden="1"/>
    <row r="2293" ht="11.25" hidden="1"/>
    <row r="2294" ht="11.25" hidden="1"/>
    <row r="2295" ht="11.25" hidden="1"/>
    <row r="2296" ht="11.25" hidden="1"/>
    <row r="2297" ht="11.25" hidden="1"/>
    <row r="2298" ht="11.25" hidden="1"/>
    <row r="2299" ht="11.25" hidden="1"/>
    <row r="2300" ht="11.25" hidden="1"/>
    <row r="2301" ht="11.25" hidden="1"/>
    <row r="2302" ht="11.25" hidden="1"/>
    <row r="2303" ht="11.25" hidden="1"/>
    <row r="2304" ht="11.25" hidden="1"/>
    <row r="2305" ht="11.25" hidden="1"/>
    <row r="2306" ht="11.25" hidden="1"/>
    <row r="2307" ht="11.25" hidden="1"/>
    <row r="2308" ht="11.25" hidden="1"/>
    <row r="2309" ht="11.25" hidden="1"/>
    <row r="2310" ht="11.25" hidden="1"/>
    <row r="2311" ht="11.25" hidden="1"/>
    <row r="2312" ht="11.25" hidden="1"/>
    <row r="2313" ht="11.25" hidden="1"/>
    <row r="2314" ht="11.25" hidden="1"/>
    <row r="2315" ht="11.25" hidden="1"/>
    <row r="2316" ht="11.25" hidden="1"/>
    <row r="2317" ht="11.25" hidden="1"/>
    <row r="2318" ht="11.25" hidden="1"/>
    <row r="2319" ht="11.25" hidden="1"/>
    <row r="2320" ht="11.25" hidden="1"/>
    <row r="2321" ht="11.25" hidden="1"/>
    <row r="2322" ht="11.25" hidden="1"/>
    <row r="2323" ht="11.25" hidden="1"/>
    <row r="2324" ht="11.25" hidden="1"/>
    <row r="2325" ht="11.25" hidden="1"/>
    <row r="2326" ht="11.25" hidden="1"/>
    <row r="2327" ht="11.25" hidden="1"/>
    <row r="2328" ht="11.25" hidden="1"/>
    <row r="2329" ht="11.25" hidden="1"/>
    <row r="2330" ht="11.25" hidden="1"/>
    <row r="2331" ht="11.25" hidden="1"/>
    <row r="2332" ht="11.25" hidden="1"/>
    <row r="2333" ht="11.25" hidden="1"/>
    <row r="2334" ht="11.25" hidden="1"/>
    <row r="2335" ht="11.25" hidden="1"/>
    <row r="2336" ht="11.25" hidden="1"/>
    <row r="2337" ht="11.25" hidden="1"/>
    <row r="2338" ht="11.25" hidden="1"/>
    <row r="2339" ht="11.25" hidden="1"/>
    <row r="2340" ht="11.25" hidden="1"/>
    <row r="2341" ht="11.25" hidden="1"/>
    <row r="2342" ht="11.25" hidden="1"/>
    <row r="2343" ht="11.25" hidden="1"/>
    <row r="2344" ht="11.25" hidden="1"/>
    <row r="2345" ht="11.25" hidden="1"/>
    <row r="2346" ht="11.25" hidden="1"/>
    <row r="2347" ht="11.25" hidden="1"/>
    <row r="2348" ht="11.25" hidden="1"/>
    <row r="2349" ht="11.25" hidden="1"/>
    <row r="2350" ht="11.25" hidden="1"/>
    <row r="2351" ht="11.25" hidden="1"/>
    <row r="2352" ht="11.25" hidden="1"/>
    <row r="2353" ht="11.25" hidden="1"/>
    <row r="2354" ht="11.25" hidden="1"/>
    <row r="2355" ht="11.25" hidden="1"/>
    <row r="2356" ht="11.25" hidden="1"/>
    <row r="2357" ht="11.25" hidden="1"/>
    <row r="2358" ht="11.25" hidden="1"/>
    <row r="2359" ht="11.25" hidden="1"/>
    <row r="2360" ht="11.25" hidden="1"/>
    <row r="2361" ht="11.25" hidden="1"/>
    <row r="2362" ht="11.25" hidden="1"/>
    <row r="2363" ht="11.25" hidden="1"/>
    <row r="2364" ht="11.25" hidden="1"/>
    <row r="2365" ht="11.25" hidden="1"/>
    <row r="2366" ht="11.25" hidden="1"/>
    <row r="2367" ht="11.25" hidden="1"/>
    <row r="2368" ht="11.25" hidden="1"/>
    <row r="2369" ht="11.25" hidden="1"/>
    <row r="2370" ht="11.25" hidden="1"/>
    <row r="2371" ht="11.25" hidden="1"/>
    <row r="2372" ht="11.25" hidden="1"/>
    <row r="2373" ht="11.25" hidden="1"/>
    <row r="2374" ht="11.25" hidden="1"/>
    <row r="2375" ht="11.25" hidden="1"/>
    <row r="2376" ht="11.25" hidden="1"/>
    <row r="2377" ht="11.25" hidden="1"/>
    <row r="2378" ht="11.25" hidden="1"/>
    <row r="2379" ht="11.25" hidden="1"/>
    <row r="2380" ht="11.25" hidden="1"/>
    <row r="2381" ht="11.25" hidden="1"/>
    <row r="2382" ht="11.25" hidden="1"/>
    <row r="2383" ht="11.25" hidden="1"/>
    <row r="2384" ht="11.25" hidden="1"/>
    <row r="2385" ht="11.25" hidden="1"/>
    <row r="2386" ht="11.25" hidden="1"/>
    <row r="2387" ht="11.25" hidden="1"/>
    <row r="2388" ht="11.25" hidden="1"/>
    <row r="2389" ht="11.25" hidden="1"/>
    <row r="2390" ht="11.25" hidden="1"/>
    <row r="2391" ht="11.25" hidden="1"/>
    <row r="2392" ht="11.25" hidden="1"/>
    <row r="2393" ht="11.25" hidden="1"/>
    <row r="2394" ht="11.25" hidden="1"/>
    <row r="2395" ht="11.25" hidden="1"/>
    <row r="2396" ht="11.25" hidden="1"/>
    <row r="2397" ht="11.25" hidden="1"/>
    <row r="2398" ht="11.25" hidden="1"/>
    <row r="2399" ht="11.25" hidden="1"/>
    <row r="2400" ht="11.25" hidden="1"/>
    <row r="2401" ht="11.25" hidden="1"/>
    <row r="2402" ht="11.25" hidden="1"/>
    <row r="2403" ht="11.25" hidden="1"/>
    <row r="2404" ht="11.25" hidden="1"/>
    <row r="2405" ht="11.25" hidden="1"/>
    <row r="2406" ht="11.25" hidden="1"/>
    <row r="2407" ht="11.25" hidden="1"/>
    <row r="2408" ht="11.25" hidden="1"/>
    <row r="2409" ht="11.25" hidden="1"/>
    <row r="2410" ht="11.25" hidden="1"/>
    <row r="2411" ht="11.25" hidden="1"/>
    <row r="2412" ht="11.25" hidden="1"/>
    <row r="2413" ht="11.25" hidden="1"/>
    <row r="2414" ht="11.25" hidden="1"/>
    <row r="2415" ht="11.25" hidden="1"/>
    <row r="2416" ht="11.25" hidden="1"/>
    <row r="2417" ht="11.25" hidden="1"/>
    <row r="2418" ht="11.25" hidden="1"/>
    <row r="2419" ht="11.25" hidden="1"/>
    <row r="2420" ht="11.25" hidden="1"/>
    <row r="2421" ht="11.25" hidden="1"/>
    <row r="2422" ht="11.25" hidden="1"/>
    <row r="2423" ht="11.25" hidden="1"/>
    <row r="2424" ht="11.25" hidden="1"/>
    <row r="2425" ht="11.25" hidden="1"/>
    <row r="2426" ht="11.25" hidden="1"/>
    <row r="2427" ht="11.25" hidden="1"/>
    <row r="2428" ht="11.25" hidden="1"/>
    <row r="2429" ht="11.25" hidden="1"/>
    <row r="2430" ht="11.25" hidden="1"/>
    <row r="2431" ht="11.25" hidden="1"/>
    <row r="2432" ht="11.25" hidden="1"/>
    <row r="2433" ht="11.25" hidden="1"/>
    <row r="2434" ht="11.25" hidden="1"/>
    <row r="2435" ht="11.25" hidden="1"/>
    <row r="2436" ht="11.25" hidden="1"/>
    <row r="2437" ht="11.25" hidden="1"/>
    <row r="2438" ht="11.25" hidden="1"/>
    <row r="2439" ht="11.25" hidden="1"/>
    <row r="2440" ht="11.25" hidden="1"/>
    <row r="2441" ht="11.25" hidden="1"/>
    <row r="2442" ht="11.25" hidden="1"/>
    <row r="2443" ht="11.25" hidden="1"/>
    <row r="2444" ht="11.25" hidden="1"/>
    <row r="2445" ht="11.25" hidden="1"/>
    <row r="2446" ht="11.25" hidden="1"/>
    <row r="2447" ht="11.25" hidden="1"/>
    <row r="2448" ht="11.25" hidden="1"/>
    <row r="2449" ht="11.25" hidden="1"/>
    <row r="2450" ht="11.25" hidden="1"/>
    <row r="2451" ht="11.25" hidden="1"/>
    <row r="2452" ht="11.25" hidden="1"/>
    <row r="2453" ht="11.25" hidden="1"/>
    <row r="2454" ht="11.25" hidden="1"/>
    <row r="2455" ht="11.25" hidden="1"/>
    <row r="2456" ht="11.25" hidden="1"/>
    <row r="2457" ht="11.25" hidden="1"/>
    <row r="2458" ht="11.25" hidden="1"/>
    <row r="2459" ht="11.25" hidden="1"/>
    <row r="2460" ht="11.25" hidden="1"/>
    <row r="2461" ht="11.25" hidden="1"/>
    <row r="2462" ht="11.25" hidden="1"/>
    <row r="2463" ht="11.25" hidden="1"/>
    <row r="2464" ht="11.25" hidden="1"/>
    <row r="2465" ht="11.25" hidden="1"/>
    <row r="2466" ht="11.25" hidden="1"/>
    <row r="2467" ht="11.25" hidden="1"/>
    <row r="2468" ht="11.25" hidden="1"/>
    <row r="2469" ht="11.25" hidden="1"/>
    <row r="2470" ht="11.25" hidden="1"/>
    <row r="2471" ht="11.25" hidden="1"/>
    <row r="2472" ht="11.25" hidden="1"/>
    <row r="2473" ht="11.25" hidden="1"/>
    <row r="2474" ht="11.25" hidden="1"/>
    <row r="2475" ht="11.25" hidden="1"/>
    <row r="2476" ht="11.25" hidden="1"/>
    <row r="2477" ht="11.25" hidden="1"/>
    <row r="2478" ht="11.25" hidden="1"/>
    <row r="2479" ht="11.25" hidden="1"/>
    <row r="2480" ht="11.25" hidden="1"/>
    <row r="2481" ht="11.25" hidden="1"/>
    <row r="2482" ht="11.25" hidden="1"/>
    <row r="2483" ht="11.25" hidden="1"/>
    <row r="2484" ht="11.25" hidden="1"/>
    <row r="2485" ht="11.25" hidden="1"/>
    <row r="2486" ht="11.25" hidden="1"/>
    <row r="2487" ht="11.25" hidden="1"/>
    <row r="2488" ht="11.25" hidden="1"/>
    <row r="2489" ht="11.25" hidden="1"/>
    <row r="2490" ht="11.25" hidden="1"/>
    <row r="2491" ht="11.25" hidden="1"/>
    <row r="2492" ht="11.25" hidden="1"/>
    <row r="2493" ht="11.25" hidden="1"/>
    <row r="2494" ht="11.25" hidden="1"/>
    <row r="2495" ht="11.25" hidden="1"/>
    <row r="2496" ht="11.25" hidden="1"/>
    <row r="2497" ht="11.25" hidden="1"/>
    <row r="2498" ht="11.25" hidden="1"/>
    <row r="2499" ht="11.25" hidden="1"/>
    <row r="2500" ht="11.25" hidden="1"/>
    <row r="2501" ht="11.25" hidden="1"/>
    <row r="2502" ht="11.25" hidden="1"/>
    <row r="2503" ht="11.25" hidden="1"/>
    <row r="2504" ht="11.25" hidden="1"/>
    <row r="2505" ht="11.25" hidden="1"/>
    <row r="2506" ht="11.25" hidden="1"/>
    <row r="2507" ht="11.25" hidden="1"/>
    <row r="2508" ht="11.25" hidden="1"/>
    <row r="2509" ht="11.25" hidden="1"/>
    <row r="2510" ht="11.25" hidden="1"/>
    <row r="2511" ht="11.25" hidden="1"/>
    <row r="2512" ht="11.25" hidden="1"/>
    <row r="2513" ht="11.25" hidden="1"/>
    <row r="2514" ht="11.25" hidden="1"/>
    <row r="2515" ht="11.25" hidden="1"/>
    <row r="2516" ht="11.25" hidden="1"/>
    <row r="2517" ht="11.25" hidden="1"/>
    <row r="2518" ht="11.25" hidden="1"/>
    <row r="2519" ht="11.25" hidden="1"/>
    <row r="2520" ht="11.25" hidden="1"/>
    <row r="2521" ht="11.25" hidden="1"/>
    <row r="2522" ht="11.25" hidden="1"/>
    <row r="2523" ht="11.25" hidden="1"/>
    <row r="2524" ht="11.25" hidden="1"/>
    <row r="2525" ht="11.25" hidden="1"/>
    <row r="2526" ht="11.25" hidden="1"/>
    <row r="2527" ht="11.25" hidden="1"/>
    <row r="2528" ht="11.25" hidden="1"/>
    <row r="2529" ht="11.25" hidden="1"/>
    <row r="2530" ht="11.25" hidden="1"/>
    <row r="2531" ht="11.25" hidden="1"/>
    <row r="2532" ht="11.25" hidden="1"/>
    <row r="2533" ht="11.25" hidden="1"/>
    <row r="2534" ht="11.25" hidden="1"/>
    <row r="2535" ht="11.25" hidden="1"/>
    <row r="2536" ht="11.25" hidden="1"/>
    <row r="2537" ht="11.25" hidden="1"/>
    <row r="2538" ht="11.25" hidden="1"/>
    <row r="2539" ht="11.25" hidden="1"/>
    <row r="2540" ht="11.25" hidden="1"/>
    <row r="2541" ht="11.25" hidden="1"/>
    <row r="2542" ht="11.25" hidden="1"/>
    <row r="2543" ht="11.25" hidden="1"/>
    <row r="2544" ht="11.25" hidden="1"/>
    <row r="2545" ht="11.25" hidden="1"/>
    <row r="2546" ht="11.25" hidden="1"/>
    <row r="2547" ht="11.25" hidden="1"/>
    <row r="2548" ht="11.25" hidden="1"/>
    <row r="2549" ht="11.25" hidden="1"/>
    <row r="2550" ht="11.25" hidden="1"/>
    <row r="2551" ht="11.25" hidden="1"/>
    <row r="2552" ht="11.25" hidden="1"/>
    <row r="2553" ht="11.25" hidden="1"/>
    <row r="2554" ht="11.25" hidden="1"/>
    <row r="2555" ht="11.25" hidden="1"/>
    <row r="2556" ht="11.25" hidden="1"/>
    <row r="2557" ht="11.25" hidden="1"/>
    <row r="2558" ht="11.25" hidden="1"/>
    <row r="2559" ht="11.25" hidden="1"/>
    <row r="2560" ht="11.25" hidden="1"/>
    <row r="2561" ht="11.25" hidden="1"/>
    <row r="2562" ht="11.25" hidden="1"/>
    <row r="2563" ht="11.25" hidden="1"/>
    <row r="2564" ht="11.25" hidden="1"/>
    <row r="2565" ht="11.25" hidden="1"/>
    <row r="2566" ht="11.25" hidden="1"/>
    <row r="2567" ht="11.25" hidden="1"/>
    <row r="2568" ht="11.25" hidden="1"/>
    <row r="2569" ht="11.25" hidden="1"/>
    <row r="2570" ht="11.25" hidden="1"/>
    <row r="2571" ht="11.25" hidden="1"/>
    <row r="2572" ht="11.25" hidden="1"/>
    <row r="2573" ht="11.25" hidden="1"/>
    <row r="2574" ht="11.25" hidden="1"/>
    <row r="2575" ht="11.25" hidden="1"/>
    <row r="2576" ht="11.25" hidden="1"/>
    <row r="2577" ht="11.25" hidden="1"/>
    <row r="2578" ht="11.25" hidden="1"/>
    <row r="2579" ht="11.25" hidden="1"/>
    <row r="2580" ht="11.25" hidden="1"/>
    <row r="2581" ht="11.25" hidden="1"/>
    <row r="2582" ht="11.25" hidden="1"/>
    <row r="2583" ht="11.25" hidden="1"/>
    <row r="2584" ht="11.25" hidden="1"/>
    <row r="2585" ht="11.25" hidden="1"/>
    <row r="2586" ht="11.25" hidden="1"/>
    <row r="2587" ht="11.25" hidden="1"/>
    <row r="2588" ht="11.25" hidden="1"/>
    <row r="2589" ht="11.25" hidden="1"/>
    <row r="2590" ht="11.25" hidden="1"/>
    <row r="2591" ht="11.25" hidden="1"/>
    <row r="2592" ht="11.25" hidden="1"/>
    <row r="2593" ht="11.25" hidden="1"/>
    <row r="2594" ht="11.25" hidden="1"/>
    <row r="2595" ht="11.25" hidden="1"/>
    <row r="2596" ht="11.25" hidden="1"/>
    <row r="2597" ht="11.25" hidden="1"/>
    <row r="2598" ht="11.25" hidden="1"/>
    <row r="2599" ht="11.25" hidden="1"/>
    <row r="2600" ht="11.25" hidden="1"/>
    <row r="2601" ht="11.25" hidden="1"/>
    <row r="2602" ht="11.25" hidden="1"/>
    <row r="2603" ht="11.25" hidden="1"/>
    <row r="2604" ht="11.25" hidden="1"/>
    <row r="2605" ht="11.25" hidden="1"/>
    <row r="2606" ht="11.25" hidden="1"/>
    <row r="2607" ht="11.25" hidden="1"/>
    <row r="2608" ht="11.25" hidden="1"/>
    <row r="2609" ht="11.25" hidden="1"/>
    <row r="2610" ht="11.25" hidden="1"/>
    <row r="2611" ht="11.25" hidden="1"/>
    <row r="2612" ht="11.25" hidden="1"/>
    <row r="2613" ht="11.25" hidden="1"/>
    <row r="2614" ht="11.25" hidden="1"/>
    <row r="2615" ht="11.25" hidden="1"/>
    <row r="2616" ht="11.25" hidden="1"/>
    <row r="2617" ht="11.25" hidden="1"/>
    <row r="2618" ht="11.25" hidden="1"/>
    <row r="2619" ht="11.25" hidden="1"/>
    <row r="2620" ht="11.25" hidden="1"/>
    <row r="2621" ht="11.25" hidden="1"/>
    <row r="2622" ht="11.25" hidden="1"/>
    <row r="2623" ht="11.25" hidden="1"/>
    <row r="2624" ht="11.25" hidden="1"/>
    <row r="2625" ht="11.25" hidden="1"/>
    <row r="2626" ht="11.25" hidden="1"/>
    <row r="2627" ht="11.25" hidden="1"/>
    <row r="2628" ht="11.25" hidden="1"/>
    <row r="2629" ht="11.25" hidden="1"/>
    <row r="2630" ht="11.25" hidden="1"/>
    <row r="2631" ht="11.25" hidden="1"/>
    <row r="2632" ht="11.25" hidden="1"/>
    <row r="2633" ht="11.25" hidden="1"/>
    <row r="2634" ht="11.25" hidden="1"/>
    <row r="2635" ht="11.25" hidden="1"/>
    <row r="2636" ht="11.25" hidden="1"/>
    <row r="2637" ht="11.25" hidden="1"/>
    <row r="2638" ht="11.25" hidden="1"/>
    <row r="2639" ht="11.25" hidden="1"/>
    <row r="2640" ht="11.25" hidden="1"/>
    <row r="2641" ht="11.25" hidden="1"/>
    <row r="2642" ht="11.25" hidden="1"/>
    <row r="2643" ht="11.25" hidden="1"/>
    <row r="2644" ht="11.25" hidden="1"/>
    <row r="2645" ht="11.25" hidden="1"/>
    <row r="2646" ht="11.25" hidden="1"/>
    <row r="2647" ht="11.25" hidden="1"/>
    <row r="2648" ht="11.25" hidden="1"/>
    <row r="2649" ht="11.25" hidden="1"/>
    <row r="2650" ht="11.25" hidden="1"/>
    <row r="2651" ht="11.25" hidden="1"/>
    <row r="2652" ht="11.25" hidden="1"/>
    <row r="2653" ht="11.25" hidden="1"/>
    <row r="2654" ht="11.25" hidden="1"/>
    <row r="2655" ht="11.25" hidden="1"/>
    <row r="2656" ht="11.25" hidden="1"/>
    <row r="2657" ht="11.25" hidden="1"/>
    <row r="2658" ht="11.25" hidden="1"/>
    <row r="2659" ht="11.25" hidden="1"/>
    <row r="2660" ht="11.25" hidden="1"/>
    <row r="2661" ht="11.25" hidden="1"/>
    <row r="2662" ht="11.25" hidden="1"/>
    <row r="2663" ht="11.25" hidden="1"/>
    <row r="2664" ht="11.25" hidden="1"/>
    <row r="2665" ht="11.25" hidden="1"/>
    <row r="2666" ht="11.25" hidden="1"/>
    <row r="2667" ht="11.25" hidden="1"/>
    <row r="2668" ht="11.25" hidden="1"/>
    <row r="2669" ht="11.25" hidden="1"/>
    <row r="2670" ht="11.25" hidden="1"/>
    <row r="2671" ht="11.25" hidden="1"/>
    <row r="2672" ht="11.25" hidden="1"/>
    <row r="2673" ht="11.25" hidden="1"/>
    <row r="2674" ht="11.25" hidden="1"/>
    <row r="2675" ht="11.25" hidden="1"/>
    <row r="2676" ht="11.25" hidden="1"/>
    <row r="2677" ht="11.25" hidden="1"/>
    <row r="2678" ht="11.25" hidden="1"/>
    <row r="2679" ht="11.25" hidden="1"/>
    <row r="2680" ht="11.25" hidden="1"/>
    <row r="2681" ht="11.25" hidden="1"/>
    <row r="2682" ht="11.25" hidden="1"/>
    <row r="2683" ht="11.25" hidden="1"/>
    <row r="2684" ht="11.25" hidden="1"/>
    <row r="2685" ht="11.25" hidden="1"/>
    <row r="2686" ht="11.25" hidden="1"/>
    <row r="2687" ht="11.25" hidden="1"/>
    <row r="2688" ht="11.25" hidden="1"/>
    <row r="2689" ht="11.25" hidden="1"/>
    <row r="2690" ht="11.25" hidden="1"/>
    <row r="2691" ht="11.25" hidden="1"/>
    <row r="2692" ht="11.25" hidden="1"/>
    <row r="2693" ht="11.25" hidden="1"/>
    <row r="2694" ht="11.25" hidden="1"/>
    <row r="2695" ht="11.25" hidden="1"/>
    <row r="2696" ht="11.25" hidden="1"/>
    <row r="2697" ht="11.25" hidden="1"/>
    <row r="2698" ht="11.25" hidden="1"/>
    <row r="2699" ht="11.25" hidden="1"/>
    <row r="2700" ht="11.25" hidden="1"/>
    <row r="2701" ht="11.25" hidden="1"/>
    <row r="2702" ht="11.25" hidden="1"/>
    <row r="2703" ht="11.25" hidden="1"/>
    <row r="2704" ht="11.25" hidden="1"/>
    <row r="2705" ht="11.25" hidden="1"/>
    <row r="2706" ht="11.25" hidden="1"/>
    <row r="2707" ht="11.25" hidden="1"/>
    <row r="2708" ht="11.25" hidden="1"/>
    <row r="2709" ht="11.25" hidden="1"/>
    <row r="2710" ht="11.25" hidden="1"/>
    <row r="2711" ht="11.25" hidden="1"/>
    <row r="2712" ht="11.25" hidden="1"/>
    <row r="2713" ht="11.25" hidden="1"/>
    <row r="2714" ht="11.25" hidden="1"/>
    <row r="2715" ht="11.25" hidden="1"/>
    <row r="2716" ht="11.25" hidden="1"/>
    <row r="2717" ht="11.25" hidden="1"/>
    <row r="2718" ht="11.25" hidden="1"/>
    <row r="2719" ht="11.25" hidden="1"/>
    <row r="2720" ht="11.25" hidden="1"/>
    <row r="2721" ht="11.25" hidden="1"/>
    <row r="2722" ht="11.25" hidden="1"/>
    <row r="2723" ht="11.25" hidden="1"/>
    <row r="2724" ht="11.25" hidden="1"/>
    <row r="2725" ht="11.25" hidden="1"/>
    <row r="2726" ht="11.25" hidden="1"/>
    <row r="2727" ht="11.25" hidden="1"/>
    <row r="2728" ht="11.25" hidden="1"/>
    <row r="2729" ht="11.25" hidden="1"/>
    <row r="2730" ht="11.25" hidden="1"/>
    <row r="2731" ht="11.25" hidden="1"/>
    <row r="2732" ht="11.25" hidden="1"/>
    <row r="2733" ht="11.25" hidden="1"/>
    <row r="2734" ht="11.25" hidden="1"/>
    <row r="2735" ht="11.25" hidden="1"/>
    <row r="2736" ht="11.25" hidden="1"/>
    <row r="2737" ht="11.25" hidden="1"/>
    <row r="2738" ht="11.25" hidden="1"/>
    <row r="2739" ht="11.25" hidden="1"/>
    <row r="2740" ht="11.25" hidden="1"/>
    <row r="2741" ht="11.25" hidden="1"/>
    <row r="2742" ht="11.25" hidden="1"/>
    <row r="2743" ht="11.25" hidden="1"/>
    <row r="2744" ht="11.25" hidden="1"/>
    <row r="2745" ht="11.25" hidden="1"/>
    <row r="2746" ht="11.25" hidden="1"/>
    <row r="2747" ht="11.25" hidden="1"/>
    <row r="2748" ht="11.25" hidden="1"/>
    <row r="2749" ht="11.25" hidden="1"/>
    <row r="2750" ht="11.25" hidden="1"/>
    <row r="2751" ht="11.25" hidden="1"/>
    <row r="2752" ht="11.25" hidden="1"/>
    <row r="2753" ht="11.25" hidden="1"/>
    <row r="2754" ht="11.25" hidden="1"/>
    <row r="2755" ht="11.25" hidden="1"/>
    <row r="2756" ht="11.25" hidden="1"/>
    <row r="2757" ht="11.25" hidden="1"/>
    <row r="2758" ht="11.25" hidden="1"/>
    <row r="2759" ht="11.25" hidden="1"/>
    <row r="2760" ht="11.25" hidden="1"/>
    <row r="2761" ht="11.25" hidden="1"/>
    <row r="2762" ht="11.25" hidden="1"/>
    <row r="2763" ht="11.25" hidden="1"/>
    <row r="2764" ht="11.25" hidden="1"/>
    <row r="2765" ht="11.25" hidden="1"/>
    <row r="2766" ht="11.25" hidden="1"/>
    <row r="2767" ht="11.25" hidden="1"/>
    <row r="2768" ht="11.25" hidden="1"/>
    <row r="2769" ht="11.25" hidden="1"/>
    <row r="2770" ht="11.25" hidden="1"/>
    <row r="2771" ht="11.25" hidden="1"/>
    <row r="2772" ht="11.25" hidden="1"/>
    <row r="2773" ht="11.25" hidden="1"/>
    <row r="2774" ht="11.25" hidden="1"/>
    <row r="2775" ht="11.25" hidden="1"/>
    <row r="2776" ht="11.25" hidden="1"/>
    <row r="2777" ht="11.25" hidden="1"/>
    <row r="2778" ht="11.25" hidden="1"/>
    <row r="2779" ht="11.25" hidden="1"/>
    <row r="2780" ht="11.25" hidden="1"/>
    <row r="2781" ht="11.25" hidden="1"/>
    <row r="2782" ht="11.25" hidden="1"/>
    <row r="2783" ht="11.25" hidden="1"/>
    <row r="2784" ht="11.25" hidden="1"/>
    <row r="2785" ht="11.25" hidden="1"/>
    <row r="2786" ht="11.25" hidden="1"/>
    <row r="2787" ht="11.25" hidden="1"/>
    <row r="2788" ht="11.25" hidden="1"/>
    <row r="2789" ht="11.25" hidden="1"/>
    <row r="2790" ht="11.25" hidden="1"/>
    <row r="2791" ht="11.25" hidden="1"/>
    <row r="2792" ht="11.25" hidden="1"/>
    <row r="2793" ht="11.25" hidden="1"/>
    <row r="2794" ht="11.25" hidden="1"/>
    <row r="2795" ht="11.25" hidden="1"/>
    <row r="2796" ht="11.25" hidden="1"/>
    <row r="2797" ht="11.25" hidden="1"/>
    <row r="2798" ht="11.25" hidden="1"/>
    <row r="2799" ht="11.25" hidden="1"/>
    <row r="2800" ht="11.25" hidden="1"/>
    <row r="2801" ht="11.25" hidden="1"/>
    <row r="2802" ht="11.25" hidden="1"/>
    <row r="2803" ht="11.25" hidden="1"/>
    <row r="2804" ht="11.25" hidden="1"/>
    <row r="2805" ht="11.25" hidden="1"/>
    <row r="2806" ht="11.25" hidden="1"/>
    <row r="2807" ht="11.25" hidden="1"/>
    <row r="2808" ht="11.25" hidden="1"/>
    <row r="2809" ht="11.25" hidden="1"/>
    <row r="2810" ht="11.25" hidden="1"/>
    <row r="2811" ht="11.25" hidden="1"/>
    <row r="2812" ht="11.25" hidden="1"/>
    <row r="2813" ht="11.25" hidden="1"/>
    <row r="2814" ht="11.25" hidden="1"/>
    <row r="2815" ht="11.25" hidden="1"/>
    <row r="2816" ht="11.25" hidden="1"/>
    <row r="2817" ht="11.25" hidden="1"/>
    <row r="2818" ht="11.25" hidden="1"/>
    <row r="2819" ht="11.25" hidden="1"/>
    <row r="2820" ht="11.25" hidden="1"/>
    <row r="2821" ht="11.25" hidden="1"/>
    <row r="2822" ht="11.25" hidden="1"/>
    <row r="2823" ht="11.25" hidden="1"/>
    <row r="2824" ht="11.25" hidden="1"/>
    <row r="2825" ht="11.25" hidden="1"/>
    <row r="2826" ht="11.25" hidden="1"/>
    <row r="2827" ht="11.25" hidden="1"/>
    <row r="2828" ht="11.25" hidden="1"/>
    <row r="2829" ht="11.25" hidden="1"/>
    <row r="2830" ht="11.25" hidden="1"/>
    <row r="2831" ht="11.25" hidden="1"/>
    <row r="2832" ht="11.25" hidden="1"/>
    <row r="2833" ht="11.25" hidden="1"/>
    <row r="2834" ht="11.25" hidden="1"/>
    <row r="2835" ht="11.25" hidden="1"/>
    <row r="2836" ht="11.25" hidden="1"/>
    <row r="2837" ht="11.25" hidden="1"/>
    <row r="2838" ht="11.25" hidden="1"/>
    <row r="2839" ht="11.25" hidden="1"/>
    <row r="2840" ht="11.25" hidden="1"/>
    <row r="2841" ht="11.25" hidden="1"/>
    <row r="2842" ht="11.25" hidden="1"/>
    <row r="2843" ht="11.25" hidden="1"/>
    <row r="2844" ht="11.25" hidden="1"/>
    <row r="2845" ht="11.25" hidden="1"/>
    <row r="2846" ht="11.25" hidden="1"/>
    <row r="2847" ht="11.25" hidden="1"/>
    <row r="2848" ht="11.25" hidden="1"/>
    <row r="2849" ht="11.25" hidden="1"/>
    <row r="2850" ht="11.25" hidden="1"/>
    <row r="2851" ht="11.25" hidden="1"/>
    <row r="2852" ht="11.25" hidden="1"/>
    <row r="2853" ht="11.25" hidden="1"/>
    <row r="2854" ht="11.25" hidden="1"/>
    <row r="2855" ht="11.25" hidden="1"/>
    <row r="2856" ht="11.25" hidden="1"/>
    <row r="2857" ht="11.25" hidden="1"/>
    <row r="2858" ht="11.25" hidden="1"/>
    <row r="2859" ht="11.25" hidden="1"/>
    <row r="2860" ht="11.25" hidden="1"/>
    <row r="2861" ht="11.25" hidden="1"/>
    <row r="2862" ht="11.25" hidden="1"/>
    <row r="2863" ht="11.25" hidden="1"/>
    <row r="2864" ht="11.25" hidden="1"/>
    <row r="2865" ht="11.25" hidden="1"/>
    <row r="2866" ht="11.25" hidden="1"/>
    <row r="2867" ht="11.25" hidden="1"/>
    <row r="2868" ht="11.25" hidden="1"/>
    <row r="2869" ht="11.25" hidden="1"/>
    <row r="2870" ht="11.25" hidden="1"/>
    <row r="2871" ht="11.25" hidden="1"/>
    <row r="2872" ht="11.25" hidden="1"/>
    <row r="2873" ht="11.25" hidden="1"/>
    <row r="2874" ht="11.25" hidden="1"/>
    <row r="2875" ht="11.25" hidden="1"/>
    <row r="2876" ht="11.25" hidden="1"/>
    <row r="2877" ht="11.25" hidden="1"/>
    <row r="2878" ht="11.25" hidden="1"/>
    <row r="2879" ht="11.25" hidden="1"/>
    <row r="2880" ht="11.25" hidden="1"/>
    <row r="2881" ht="11.25" hidden="1"/>
    <row r="2882" ht="11.25" hidden="1"/>
    <row r="2883" ht="11.25" hidden="1"/>
    <row r="2884" ht="11.25" hidden="1"/>
    <row r="2885" ht="11.25" hidden="1"/>
    <row r="2886" ht="11.25" hidden="1"/>
    <row r="2887" ht="11.25" hidden="1"/>
    <row r="2888" ht="11.25" hidden="1"/>
    <row r="2889" ht="11.25" hidden="1"/>
    <row r="2890" ht="11.25" hidden="1"/>
    <row r="2891" ht="11.25" hidden="1"/>
    <row r="2892" ht="11.25" hidden="1"/>
    <row r="2893" ht="11.25" hidden="1"/>
    <row r="2894" ht="11.25" hidden="1"/>
    <row r="2895" ht="11.25" hidden="1"/>
    <row r="2896" ht="11.25" hidden="1"/>
    <row r="2897" ht="11.25" hidden="1"/>
    <row r="2898" ht="11.25" hidden="1"/>
    <row r="2899" ht="11.25" hidden="1"/>
    <row r="2900" ht="11.25" hidden="1"/>
    <row r="2901" ht="11.25" hidden="1"/>
    <row r="2902" ht="11.25" hidden="1"/>
    <row r="2903" ht="11.25" hidden="1"/>
    <row r="2904" ht="11.25" hidden="1"/>
    <row r="2905" ht="11.25" hidden="1"/>
    <row r="2906" ht="11.25" hidden="1"/>
    <row r="2907" ht="11.25" hidden="1"/>
    <row r="2908" ht="11.25" hidden="1"/>
    <row r="2909" ht="11.25" hidden="1"/>
    <row r="2910" ht="11.25" hidden="1"/>
    <row r="2911" ht="11.25" hidden="1"/>
    <row r="2912" ht="11.25" hidden="1"/>
    <row r="2913" ht="11.25" hidden="1"/>
    <row r="2914" ht="11.25" hidden="1"/>
    <row r="2915" ht="11.25" hidden="1"/>
    <row r="2916" ht="11.25" hidden="1"/>
    <row r="2917" ht="11.25" hidden="1"/>
    <row r="2918" ht="11.25" hidden="1"/>
    <row r="2919" ht="11.25" hidden="1"/>
    <row r="2920" ht="11.25" hidden="1"/>
    <row r="2921" ht="11.25" hidden="1"/>
    <row r="2922" ht="11.25" hidden="1"/>
    <row r="2923" ht="11.25" hidden="1"/>
    <row r="2924" ht="11.25" hidden="1"/>
    <row r="2925" ht="11.25" hidden="1"/>
    <row r="2926" ht="11.25" hidden="1"/>
    <row r="2927" ht="11.25" hidden="1"/>
    <row r="2928" ht="11.25" hidden="1"/>
    <row r="2929" ht="11.25" hidden="1"/>
    <row r="2930" ht="11.25" hidden="1"/>
    <row r="2931" ht="11.25" hidden="1"/>
    <row r="2932" ht="11.25" hidden="1"/>
    <row r="2933" ht="11.25" hidden="1"/>
    <row r="2934" ht="11.25" hidden="1"/>
    <row r="2935" ht="11.25" hidden="1"/>
    <row r="2936" ht="11.25" hidden="1"/>
    <row r="2937" ht="11.25" hidden="1"/>
    <row r="2938" ht="11.25" hidden="1"/>
    <row r="2939" ht="11.25" hidden="1"/>
    <row r="2940" ht="11.25" hidden="1"/>
    <row r="2941" ht="11.25" hidden="1"/>
    <row r="2942" ht="11.25" hidden="1"/>
    <row r="2943" ht="11.25" hidden="1"/>
    <row r="2944" ht="11.25" hidden="1"/>
    <row r="2945" ht="11.25" hidden="1"/>
    <row r="2946" ht="11.25" hidden="1"/>
    <row r="2947" ht="11.25" hidden="1"/>
    <row r="2948" ht="11.25" hidden="1"/>
    <row r="2949" ht="11.25" hidden="1"/>
    <row r="2950" ht="11.25" hidden="1"/>
    <row r="2951" ht="11.25" hidden="1"/>
    <row r="2952" ht="11.25" hidden="1"/>
    <row r="2953" ht="11.25" hidden="1"/>
    <row r="2954" ht="11.25" hidden="1"/>
    <row r="2955" ht="11.25" hidden="1"/>
    <row r="2956" ht="11.25" hidden="1"/>
    <row r="2957" ht="11.25" hidden="1"/>
    <row r="2958" ht="11.25" hidden="1"/>
    <row r="2959" ht="11.25" hidden="1"/>
    <row r="2960" ht="11.25" hidden="1"/>
    <row r="2961" ht="11.25" hidden="1"/>
    <row r="2962" ht="11.25" hidden="1"/>
    <row r="2963" ht="11.25" hidden="1"/>
    <row r="2964" ht="11.25" hidden="1"/>
    <row r="2965" ht="11.25" hidden="1"/>
    <row r="2966" ht="11.25" hidden="1"/>
    <row r="2967" ht="11.25" hidden="1"/>
    <row r="2968" ht="11.25" hidden="1"/>
    <row r="2969" ht="11.25" hidden="1"/>
    <row r="2970" ht="11.25" hidden="1"/>
    <row r="2971" ht="11.25" hidden="1"/>
    <row r="2972" ht="11.25" hidden="1"/>
    <row r="2973" ht="11.25" hidden="1"/>
    <row r="2974" ht="11.25" hidden="1"/>
    <row r="2975" ht="11.25" hidden="1"/>
    <row r="2976" ht="11.25" hidden="1"/>
    <row r="2977" ht="11.25" hidden="1"/>
    <row r="2978" ht="11.25" hidden="1"/>
    <row r="2979" ht="11.25" hidden="1"/>
    <row r="2980" ht="11.25" hidden="1"/>
    <row r="2981" ht="11.25" hidden="1"/>
    <row r="2982" ht="11.25" hidden="1"/>
    <row r="2983" ht="11.25" hidden="1"/>
    <row r="2984" ht="11.25" hidden="1"/>
    <row r="2985" ht="11.25" hidden="1"/>
    <row r="2986" ht="11.25" hidden="1"/>
    <row r="2987" ht="11.25" hidden="1"/>
    <row r="2988" ht="11.25" hidden="1"/>
    <row r="2989" ht="11.25" hidden="1"/>
    <row r="2990" ht="11.25" hidden="1"/>
    <row r="2991" ht="11.25" hidden="1"/>
    <row r="2992" ht="11.25" hidden="1"/>
    <row r="2993" ht="11.25" hidden="1"/>
    <row r="2994" ht="11.25" hidden="1"/>
    <row r="2995" ht="11.25" hidden="1"/>
    <row r="2996" ht="11.25" hidden="1"/>
    <row r="2997" ht="11.25" hidden="1"/>
    <row r="2998" ht="11.25" hidden="1"/>
    <row r="2999" ht="11.25" hidden="1"/>
    <row r="3000" ht="11.25" hidden="1"/>
    <row r="3001" ht="11.25" hidden="1"/>
    <row r="3002" ht="11.25" hidden="1"/>
    <row r="3003" ht="11.25" hidden="1"/>
    <row r="3004" ht="11.25" hidden="1"/>
    <row r="3005" ht="11.25" hidden="1"/>
    <row r="3006" ht="11.25" hidden="1"/>
    <row r="3007" ht="11.25" hidden="1"/>
    <row r="3008" ht="11.25" hidden="1"/>
    <row r="3009" ht="11.25" hidden="1"/>
    <row r="3010" ht="11.25" hidden="1"/>
    <row r="3011" ht="11.25" hidden="1"/>
    <row r="3012" ht="11.25" hidden="1"/>
    <row r="3013" ht="11.25" hidden="1"/>
    <row r="3014" ht="11.25" hidden="1"/>
    <row r="3015" ht="11.25" hidden="1"/>
    <row r="3016" ht="11.25" hidden="1"/>
    <row r="3017" ht="11.25" hidden="1"/>
    <row r="3018" ht="11.25" hidden="1"/>
    <row r="3019" ht="11.25" hidden="1"/>
    <row r="3020" ht="11.25" hidden="1"/>
    <row r="3021" ht="11.25" hidden="1"/>
    <row r="3022" ht="11.25" hidden="1"/>
    <row r="3023" ht="11.25" hidden="1"/>
    <row r="3024" ht="11.25" hidden="1"/>
    <row r="3025" ht="11.25" hidden="1"/>
    <row r="3026" ht="11.25" hidden="1"/>
    <row r="3027" ht="11.25" hidden="1"/>
    <row r="3028" ht="11.25" hidden="1"/>
    <row r="3029" ht="11.25" hidden="1"/>
    <row r="3030" ht="11.25" hidden="1"/>
    <row r="3031" ht="11.25" hidden="1"/>
    <row r="3032" ht="11.25" hidden="1"/>
    <row r="3033" ht="11.25" hidden="1"/>
    <row r="3034" ht="11.25" hidden="1"/>
    <row r="3035" ht="11.25" hidden="1"/>
    <row r="3036" ht="11.25" hidden="1"/>
    <row r="3037" ht="11.25" hidden="1"/>
    <row r="3038" ht="11.25" hidden="1"/>
    <row r="3039" ht="11.25" hidden="1"/>
    <row r="3040" ht="11.25" hidden="1"/>
    <row r="3041" ht="11.25" hidden="1"/>
    <row r="3042" ht="11.25" hidden="1"/>
    <row r="3043" ht="11.25" hidden="1"/>
    <row r="3044" ht="11.25" hidden="1"/>
    <row r="3045" ht="11.25" hidden="1"/>
    <row r="3046" ht="11.25" hidden="1"/>
    <row r="3047" ht="11.25" hidden="1"/>
    <row r="3048" ht="11.25" hidden="1"/>
    <row r="3049" ht="11.25" hidden="1"/>
    <row r="3050" ht="11.25" hidden="1"/>
    <row r="3051" ht="11.25" hidden="1"/>
    <row r="3052" ht="11.25" hidden="1"/>
    <row r="3053" ht="11.25" hidden="1"/>
    <row r="3054" ht="11.25" hidden="1"/>
    <row r="3055" ht="11.25" hidden="1"/>
    <row r="3056" ht="11.25" hidden="1"/>
    <row r="3057" ht="11.25" hidden="1"/>
    <row r="3058" ht="11.25" hidden="1"/>
    <row r="3059" ht="11.25" hidden="1"/>
    <row r="3060" ht="11.25" hidden="1"/>
    <row r="3061" ht="11.25" hidden="1"/>
    <row r="3062" ht="11.25" hidden="1"/>
    <row r="3063" ht="11.25" hidden="1"/>
    <row r="3064" ht="11.25" hidden="1"/>
    <row r="3065" ht="11.25" hidden="1"/>
    <row r="3066" ht="11.25" hidden="1"/>
    <row r="3067" ht="11.25" hidden="1"/>
    <row r="3068" ht="11.25" hidden="1"/>
    <row r="3069" ht="11.25" hidden="1"/>
    <row r="3070" ht="11.25" hidden="1"/>
    <row r="3071" ht="11.25" hidden="1"/>
    <row r="3072" ht="11.25" hidden="1"/>
    <row r="3073" ht="11.25" hidden="1"/>
    <row r="3074" ht="11.25" hidden="1"/>
    <row r="3075" ht="11.25" hidden="1"/>
    <row r="3076" ht="11.25" hidden="1"/>
    <row r="3077" ht="11.25" hidden="1"/>
    <row r="3078" ht="11.25" hidden="1"/>
    <row r="3079" ht="11.25" hidden="1"/>
    <row r="3080" ht="11.25" hidden="1"/>
    <row r="3081" ht="11.25" hidden="1"/>
    <row r="3082" ht="11.25" hidden="1"/>
    <row r="3083" ht="11.25" hidden="1"/>
    <row r="3084" ht="11.25" hidden="1"/>
    <row r="3085" ht="11.25" hidden="1"/>
    <row r="3086" ht="11.25" hidden="1"/>
    <row r="3087" ht="11.25" hidden="1"/>
    <row r="3088" ht="11.25" hidden="1"/>
    <row r="3089" ht="11.25" hidden="1"/>
    <row r="3090" ht="11.25" hidden="1"/>
    <row r="3091" ht="11.25" hidden="1"/>
    <row r="3092" ht="11.25" hidden="1"/>
    <row r="3093" ht="11.25" hidden="1"/>
    <row r="3094" ht="11.25" hidden="1"/>
    <row r="3095" ht="11.25" hidden="1"/>
    <row r="3096" ht="11.25" hidden="1"/>
    <row r="3097" ht="11.25" hidden="1"/>
    <row r="3098" ht="11.25" hidden="1"/>
  </sheetData>
  <sheetProtection/>
  <mergeCells count="3">
    <mergeCell ref="A364:BL364"/>
    <mergeCell ref="A1:BM2"/>
    <mergeCell ref="BJ3:BK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&amp;LTiszaszolg 2004 Kft.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Raktár_2</cp:lastModifiedBy>
  <cp:lastPrinted>2012-10-08T11:15:37Z</cp:lastPrinted>
  <dcterms:created xsi:type="dcterms:W3CDTF">1999-04-28T20:01:57Z</dcterms:created>
  <dcterms:modified xsi:type="dcterms:W3CDTF">2012-10-08T11:17:15Z</dcterms:modified>
  <cp:category/>
  <cp:version/>
  <cp:contentType/>
  <cp:contentStatus/>
</cp:coreProperties>
</file>